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workbookPr defaultThemeVersion="166925"/>
  <mc:AlternateContent xmlns:mc="http://schemas.openxmlformats.org/markup-compatibility/2006">
    <mc:Choice Requires="x15">
      <x15ac:absPath xmlns:x15ac="http://schemas.microsoft.com/office/spreadsheetml/2010/11/ac" url="C:\Users\nmshe\Desktop\"/>
    </mc:Choice>
  </mc:AlternateContent>
  <xr:revisionPtr revIDLastSave="0" documentId="13_ncr:1_{2DAB2479-036B-4B1C-9D56-E2A3EEA66BD9}" xr6:coauthVersionLast="47" xr6:coauthVersionMax="47" xr10:uidLastSave="{00000000-0000-0000-0000-000000000000}"/>
  <bookViews>
    <workbookView xWindow="-120" yWindow="-120" windowWidth="29040" windowHeight="15720" xr2:uid="{E6DD255B-B536-467F-9A5D-4F6AB2DC0BC9}"/>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BT211" i="1" l="1"/>
  <c r="BF211" i="1"/>
  <c r="BT210" i="1"/>
  <c r="BF210" i="1"/>
  <c r="BT209" i="1"/>
  <c r="BF209" i="1"/>
  <c r="BT208" i="1"/>
  <c r="BF208" i="1"/>
  <c r="BT207" i="1"/>
  <c r="BF207" i="1"/>
  <c r="BT206" i="1"/>
  <c r="BF206" i="1"/>
  <c r="BT205" i="1"/>
  <c r="BF205" i="1"/>
  <c r="BT204" i="1"/>
  <c r="BF204" i="1"/>
  <c r="BT203" i="1"/>
  <c r="BF203" i="1"/>
  <c r="BT202" i="1"/>
  <c r="BF202" i="1"/>
  <c r="BT201" i="1"/>
  <c r="BF201" i="1"/>
  <c r="BT200" i="1"/>
  <c r="BF200" i="1"/>
  <c r="BT199" i="1"/>
  <c r="BF199" i="1"/>
  <c r="BT198" i="1"/>
  <c r="BF198" i="1"/>
  <c r="BT197" i="1"/>
  <c r="BF197" i="1"/>
  <c r="BT196" i="1"/>
  <c r="BF196" i="1"/>
  <c r="BT195" i="1"/>
  <c r="BF195" i="1"/>
  <c r="BT194" i="1"/>
  <c r="BF194" i="1"/>
  <c r="BT193" i="1"/>
  <c r="BF193" i="1"/>
  <c r="BT192" i="1"/>
  <c r="BF192" i="1"/>
  <c r="BT191" i="1"/>
  <c r="BF191" i="1"/>
  <c r="BT190" i="1"/>
  <c r="BF190" i="1"/>
  <c r="BT189" i="1"/>
  <c r="BF189" i="1"/>
  <c r="BT188" i="1"/>
  <c r="BF188" i="1"/>
  <c r="BT187" i="1"/>
  <c r="BF187" i="1"/>
  <c r="BT186" i="1"/>
  <c r="BF186" i="1"/>
  <c r="BT185" i="1"/>
  <c r="BF185" i="1"/>
  <c r="BT184" i="1"/>
  <c r="BF184" i="1"/>
  <c r="BT183" i="1"/>
  <c r="BF183" i="1"/>
  <c r="BT182" i="1"/>
  <c r="BF182" i="1"/>
  <c r="BT181" i="1"/>
  <c r="BF181" i="1"/>
  <c r="BT180" i="1"/>
  <c r="BF180" i="1"/>
  <c r="BT179" i="1"/>
  <c r="BF179" i="1"/>
  <c r="BT178" i="1"/>
  <c r="BF178" i="1"/>
  <c r="BT177" i="1"/>
  <c r="BF177" i="1"/>
  <c r="BT176" i="1"/>
  <c r="BF176" i="1"/>
  <c r="BT175" i="1"/>
  <c r="BF175" i="1"/>
  <c r="BT174" i="1"/>
  <c r="BF174" i="1"/>
  <c r="BT173" i="1"/>
  <c r="BF173" i="1"/>
  <c r="BT172" i="1"/>
  <c r="BF172" i="1"/>
  <c r="BT171" i="1"/>
  <c r="BF171" i="1"/>
  <c r="BT170" i="1"/>
  <c r="BT169" i="1"/>
  <c r="BF169" i="1"/>
  <c r="BT168" i="1"/>
  <c r="BF168" i="1"/>
  <c r="BT167" i="1"/>
  <c r="BF167" i="1"/>
  <c r="BT166" i="1"/>
  <c r="BF166" i="1"/>
  <c r="BT165" i="1"/>
  <c r="BF165" i="1"/>
  <c r="BT164" i="1"/>
  <c r="BF164" i="1"/>
  <c r="BT163" i="1"/>
  <c r="BF163" i="1"/>
  <c r="BT162" i="1"/>
  <c r="BF162" i="1"/>
  <c r="BT161" i="1"/>
  <c r="BF161" i="1"/>
  <c r="BT160" i="1"/>
  <c r="BF160" i="1"/>
  <c r="BT159" i="1"/>
  <c r="BF159" i="1"/>
  <c r="BT158" i="1"/>
  <c r="BF158" i="1"/>
  <c r="BT157" i="1"/>
  <c r="BF157" i="1"/>
  <c r="BT156" i="1"/>
  <c r="BF156" i="1"/>
  <c r="BT155" i="1"/>
  <c r="BF155" i="1"/>
  <c r="BT154" i="1"/>
  <c r="BF154" i="1"/>
  <c r="BT153" i="1"/>
  <c r="BF153" i="1"/>
  <c r="BT152" i="1"/>
  <c r="BF152" i="1"/>
  <c r="BT151" i="1"/>
  <c r="BF151" i="1"/>
  <c r="BT150" i="1"/>
  <c r="BF150" i="1"/>
  <c r="BT149" i="1"/>
  <c r="BF149" i="1"/>
  <c r="BT148" i="1"/>
  <c r="BF148" i="1"/>
  <c r="BT147" i="1"/>
  <c r="BF147" i="1"/>
  <c r="BT146" i="1"/>
  <c r="BF146" i="1"/>
  <c r="BT145" i="1"/>
  <c r="BF145" i="1"/>
  <c r="BT144" i="1"/>
  <c r="BF144" i="1"/>
  <c r="BT143" i="1"/>
  <c r="BF143" i="1"/>
  <c r="BT142" i="1"/>
  <c r="BF142" i="1"/>
  <c r="BT141" i="1"/>
  <c r="BF141" i="1"/>
  <c r="BT140" i="1"/>
  <c r="BF140" i="1"/>
  <c r="BT139" i="1"/>
  <c r="BF139" i="1"/>
  <c r="BT138" i="1"/>
  <c r="BF138" i="1"/>
  <c r="BT137" i="1"/>
  <c r="BF137" i="1"/>
  <c r="BT136" i="1"/>
  <c r="BF136" i="1"/>
  <c r="BT135" i="1"/>
  <c r="BF135" i="1"/>
  <c r="BT134" i="1"/>
  <c r="BF134" i="1"/>
  <c r="BT133" i="1"/>
  <c r="BF133" i="1"/>
  <c r="BT132" i="1"/>
  <c r="BF132" i="1"/>
  <c r="BT131" i="1"/>
  <c r="BF131" i="1"/>
  <c r="BT130" i="1"/>
  <c r="BF130" i="1"/>
  <c r="BT129" i="1"/>
  <c r="BF129" i="1"/>
  <c r="BT128" i="1"/>
  <c r="BF128" i="1"/>
  <c r="BT127" i="1"/>
  <c r="BF127" i="1"/>
  <c r="BT126" i="1"/>
  <c r="BF126" i="1"/>
  <c r="BT125" i="1"/>
  <c r="BF125" i="1"/>
  <c r="BT124" i="1"/>
  <c r="BF124" i="1"/>
  <c r="BT123" i="1"/>
  <c r="BF123" i="1"/>
  <c r="BT122" i="1"/>
  <c r="BF122" i="1"/>
  <c r="BT121" i="1"/>
  <c r="BF121" i="1"/>
  <c r="BT120" i="1"/>
  <c r="BF120" i="1"/>
  <c r="BT119" i="1"/>
  <c r="BF119" i="1"/>
  <c r="BT118" i="1"/>
  <c r="BF118" i="1"/>
  <c r="BT117" i="1"/>
  <c r="BF117" i="1"/>
  <c r="BT116" i="1"/>
  <c r="BF116" i="1"/>
  <c r="BT115" i="1"/>
  <c r="BF115" i="1"/>
  <c r="BT114" i="1"/>
  <c r="BF114" i="1"/>
  <c r="BT113" i="1"/>
  <c r="BF113" i="1"/>
  <c r="BT112" i="1"/>
  <c r="BF112" i="1"/>
  <c r="BT111" i="1"/>
  <c r="BF111" i="1"/>
  <c r="BT110" i="1"/>
  <c r="BF110" i="1"/>
  <c r="BT109" i="1"/>
  <c r="BF109" i="1"/>
  <c r="BT108" i="1"/>
  <c r="BF108" i="1"/>
  <c r="BT107" i="1"/>
  <c r="BF107" i="1"/>
  <c r="BT106" i="1"/>
  <c r="BF106" i="1"/>
  <c r="BT105" i="1"/>
  <c r="BF105" i="1"/>
  <c r="BT104" i="1"/>
  <c r="BF104" i="1"/>
  <c r="BT103" i="1"/>
  <c r="BF103" i="1"/>
  <c r="BT102" i="1"/>
  <c r="BT101" i="1"/>
  <c r="BF101" i="1"/>
  <c r="BT100" i="1"/>
  <c r="BF100" i="1"/>
  <c r="BT99" i="1"/>
  <c r="BT98" i="1"/>
  <c r="BF98" i="1"/>
  <c r="BT97" i="1"/>
  <c r="BF97" i="1"/>
  <c r="BT96" i="1"/>
  <c r="BT95" i="1"/>
  <c r="BF95" i="1"/>
  <c r="BT94" i="1"/>
  <c r="BT93" i="1"/>
  <c r="BF93" i="1"/>
  <c r="BT92" i="1"/>
  <c r="BF92" i="1"/>
  <c r="BT91" i="1"/>
  <c r="BF91" i="1"/>
  <c r="BT90" i="1"/>
  <c r="BF90" i="1"/>
  <c r="BT89" i="1"/>
  <c r="BT88" i="1"/>
  <c r="BF88" i="1"/>
  <c r="BT87" i="1"/>
  <c r="BF87" i="1"/>
  <c r="BT86" i="1"/>
  <c r="BF86" i="1"/>
  <c r="BT85" i="1"/>
  <c r="BF85" i="1"/>
  <c r="BT84" i="1"/>
  <c r="BF84" i="1"/>
  <c r="BT83" i="1"/>
  <c r="BF83" i="1"/>
  <c r="BT82" i="1"/>
  <c r="BF82" i="1"/>
  <c r="BT81" i="1"/>
  <c r="BF81" i="1"/>
  <c r="BT80" i="1"/>
  <c r="BF80" i="1"/>
  <c r="BT79" i="1"/>
  <c r="BF79" i="1"/>
  <c r="BT78" i="1"/>
  <c r="BF78" i="1"/>
  <c r="BT77" i="1"/>
  <c r="BF77" i="1"/>
  <c r="BT76" i="1"/>
  <c r="BF76" i="1"/>
  <c r="BT75" i="1"/>
  <c r="BF75" i="1"/>
  <c r="BT74" i="1"/>
  <c r="BF74" i="1"/>
  <c r="BT73" i="1"/>
  <c r="BF73" i="1"/>
  <c r="BT72" i="1"/>
  <c r="BF72" i="1"/>
  <c r="BT71" i="1"/>
  <c r="BF71" i="1"/>
  <c r="BT70" i="1"/>
  <c r="BF70" i="1"/>
  <c r="BT69" i="1"/>
  <c r="BF69" i="1"/>
  <c r="BT68" i="1"/>
  <c r="BF68" i="1"/>
  <c r="BT67" i="1"/>
  <c r="BF67" i="1"/>
  <c r="BT66" i="1"/>
  <c r="BF66" i="1"/>
  <c r="BT65" i="1"/>
  <c r="BF65" i="1"/>
  <c r="BT64" i="1"/>
  <c r="BF64" i="1"/>
  <c r="BT63" i="1"/>
  <c r="BF63" i="1"/>
  <c r="BT62" i="1"/>
  <c r="BF62" i="1"/>
  <c r="BT61" i="1"/>
  <c r="BF61" i="1"/>
  <c r="BT60" i="1"/>
  <c r="BF60" i="1"/>
  <c r="BT59" i="1"/>
  <c r="BF59" i="1"/>
  <c r="BT58" i="1"/>
  <c r="BF58" i="1"/>
  <c r="BT57" i="1"/>
  <c r="BF57" i="1"/>
  <c r="BT56" i="1"/>
  <c r="BF56" i="1"/>
  <c r="BT55" i="1"/>
  <c r="BF55" i="1"/>
  <c r="BT54" i="1"/>
  <c r="BF54" i="1"/>
  <c r="BT53" i="1"/>
  <c r="BF53" i="1"/>
  <c r="BT52" i="1"/>
  <c r="BF52" i="1"/>
  <c r="BT51" i="1"/>
  <c r="BF51" i="1"/>
  <c r="BT50" i="1"/>
  <c r="BF50" i="1"/>
  <c r="BT49" i="1"/>
  <c r="BF49" i="1"/>
  <c r="BT48" i="1"/>
  <c r="BF48" i="1"/>
  <c r="BT47" i="1"/>
  <c r="BF47" i="1"/>
  <c r="BT46" i="1"/>
  <c r="BF46" i="1"/>
  <c r="BT45" i="1"/>
  <c r="BF45" i="1"/>
  <c r="BT44" i="1"/>
  <c r="BF44" i="1"/>
  <c r="BT43" i="1"/>
  <c r="BF43" i="1"/>
  <c r="BT42" i="1"/>
  <c r="BF42" i="1"/>
  <c r="BT41" i="1"/>
  <c r="BT40" i="1"/>
  <c r="BF40" i="1"/>
  <c r="BT39" i="1"/>
  <c r="BF39" i="1"/>
  <c r="BT38" i="1"/>
  <c r="BF38" i="1"/>
  <c r="BT37" i="1"/>
  <c r="BF37" i="1"/>
  <c r="BT36" i="1"/>
  <c r="BF36" i="1"/>
  <c r="BT35" i="1"/>
  <c r="BF35" i="1"/>
  <c r="BT34" i="1"/>
  <c r="BF34" i="1"/>
  <c r="BT33" i="1"/>
  <c r="BF33" i="1"/>
  <c r="BT32" i="1"/>
  <c r="BF32" i="1"/>
  <c r="BT31" i="1"/>
  <c r="BT30" i="1"/>
  <c r="BF30" i="1"/>
  <c r="BT29" i="1"/>
  <c r="BF29" i="1"/>
  <c r="BT28" i="1"/>
  <c r="BF28" i="1"/>
  <c r="BT27" i="1"/>
  <c r="BF27" i="1"/>
  <c r="BT26" i="1"/>
  <c r="BF26" i="1"/>
  <c r="BT25" i="1"/>
  <c r="BF25" i="1"/>
  <c r="BT24" i="1"/>
  <c r="BF24" i="1"/>
  <c r="BT23" i="1"/>
  <c r="BF23" i="1"/>
  <c r="BT22" i="1"/>
  <c r="BF22" i="1"/>
  <c r="BT21" i="1"/>
  <c r="BF21" i="1"/>
  <c r="BT20" i="1"/>
  <c r="BF20" i="1"/>
  <c r="BT19" i="1"/>
  <c r="BF19" i="1"/>
  <c r="BT18" i="1"/>
  <c r="BT17" i="1"/>
  <c r="BT16" i="1"/>
  <c r="BF16" i="1"/>
  <c r="BT15" i="1"/>
  <c r="BF15" i="1"/>
  <c r="BT14" i="1"/>
  <c r="BF14" i="1"/>
  <c r="BT13" i="1"/>
  <c r="BF13" i="1"/>
  <c r="BT12" i="1"/>
  <c r="BT11" i="1"/>
  <c r="BF11" i="1"/>
  <c r="BT10" i="1"/>
  <c r="BF10" i="1"/>
  <c r="BT9" i="1"/>
  <c r="BF9" i="1"/>
  <c r="BT8" i="1"/>
  <c r="BF8" i="1"/>
  <c r="BT7" i="1"/>
  <c r="BF7" i="1"/>
  <c r="BT6" i="1"/>
  <c r="BF6" i="1"/>
  <c r="BT5" i="1"/>
  <c r="BF5" i="1"/>
  <c r="BT4" i="1"/>
  <c r="BF4" i="1"/>
  <c r="BT3" i="1"/>
  <c r="BF3" i="1"/>
  <c r="BT2" i="1"/>
  <c r="BF2" i="1"/>
</calcChain>
</file>

<file path=xl/sharedStrings.xml><?xml version="1.0" encoding="utf-8"?>
<sst xmlns="http://schemas.openxmlformats.org/spreadsheetml/2006/main" count="12620" uniqueCount="4160">
  <si>
    <t>Publication Type</t>
  </si>
  <si>
    <t>Authors</t>
  </si>
  <si>
    <t>Book Authors</t>
  </si>
  <si>
    <t>Book Editors</t>
  </si>
  <si>
    <t>Book Group Authors</t>
  </si>
  <si>
    <t>Author Full Names</t>
  </si>
  <si>
    <t>Book Author Full Names</t>
  </si>
  <si>
    <t>Group Authors</t>
  </si>
  <si>
    <t>Article Title</t>
  </si>
  <si>
    <t>Source Title</t>
  </si>
  <si>
    <t>Book Series Title</t>
  </si>
  <si>
    <t>Book Series Subtitle</t>
  </si>
  <si>
    <t>Language</t>
  </si>
  <si>
    <t>Document Type</t>
  </si>
  <si>
    <t>Conference Title</t>
  </si>
  <si>
    <t>Conference Date</t>
  </si>
  <si>
    <t>Conference Location</t>
  </si>
  <si>
    <t>Conference Sponsor</t>
  </si>
  <si>
    <t>Conference Host</t>
  </si>
  <si>
    <t>Author Keywords</t>
  </si>
  <si>
    <t>Keywords Plus</t>
  </si>
  <si>
    <t>Abstract</t>
  </si>
  <si>
    <t>Addresses</t>
  </si>
  <si>
    <t>Affiliations</t>
  </si>
  <si>
    <t>Reprint Addresses</t>
  </si>
  <si>
    <t>Email Addresses</t>
  </si>
  <si>
    <t>Researcher Ids</t>
  </si>
  <si>
    <t>ORCIDs</t>
  </si>
  <si>
    <t>Funding Orgs</t>
  </si>
  <si>
    <t>Funding Name Preferred</t>
  </si>
  <si>
    <t>Funding Text</t>
  </si>
  <si>
    <t>Cited References</t>
  </si>
  <si>
    <t>Cited Reference Count</t>
  </si>
  <si>
    <t>Times Cited, WoS Core</t>
  </si>
  <si>
    <t>Times Cited, All Databases</t>
  </si>
  <si>
    <t>180 Day Usage Count</t>
  </si>
  <si>
    <t>Since 2013 Usage Count</t>
  </si>
  <si>
    <t>Publisher</t>
  </si>
  <si>
    <t>Publisher City</t>
  </si>
  <si>
    <t>Publisher Address</t>
  </si>
  <si>
    <t>ISSN</t>
  </si>
  <si>
    <t>eISSN</t>
  </si>
  <si>
    <t>ISBN</t>
  </si>
  <si>
    <t>Journal Abbreviation</t>
  </si>
  <si>
    <t>Journal ISO Abbreviation</t>
  </si>
  <si>
    <t>Publication Date</t>
  </si>
  <si>
    <t>Publication Year</t>
  </si>
  <si>
    <t>Volume</t>
  </si>
  <si>
    <t>Issue</t>
  </si>
  <si>
    <t>Part Number</t>
  </si>
  <si>
    <t>Supplement</t>
  </si>
  <si>
    <t>Special Issue</t>
  </si>
  <si>
    <t>Meeting Abstract</t>
  </si>
  <si>
    <t>Start Page</t>
  </si>
  <si>
    <t>End Page</t>
  </si>
  <si>
    <t>Article Number</t>
  </si>
  <si>
    <t>DOI</t>
  </si>
  <si>
    <t>DOI Link</t>
  </si>
  <si>
    <t>Book DOI</t>
  </si>
  <si>
    <t>Early Access Date</t>
  </si>
  <si>
    <t>Number of Pages</t>
  </si>
  <si>
    <t>WoS Categories</t>
  </si>
  <si>
    <t>Web of Science Index</t>
  </si>
  <si>
    <t>Research Areas</t>
  </si>
  <si>
    <t>IDS Number</t>
  </si>
  <si>
    <t>Pubmed Id</t>
  </si>
  <si>
    <t>Open Access Designations</t>
  </si>
  <si>
    <t>Highly Cited Status</t>
  </si>
  <si>
    <t>Hot Paper Status</t>
  </si>
  <si>
    <t>Date of Export</t>
  </si>
  <si>
    <t>UT (Unique WOS ID)</t>
  </si>
  <si>
    <t>Web of Science Record</t>
  </si>
  <si>
    <t>J</t>
  </si>
  <si>
    <t>Arabameri, A; Nalivan, OA; Saha, S; Roy, J; Pradhan, B; Tiefenbacher, JP; Ngo, PTT</t>
  </si>
  <si>
    <t/>
  </si>
  <si>
    <t>Arabameri, Alireza; Nalivan, Omid Asadi; Saha, Sunil; Roy, Jagabandhu; Pradhan, Biswajeet; Tiefenbacher, John P.; Phuong Thao Thi Ngo</t>
  </si>
  <si>
    <t>Novel Ensemble Approaches of Machine Learning Techniques in Modeling the Gully Erosion Susceptibility</t>
  </si>
  <si>
    <t>REMOTE SENSING</t>
  </si>
  <si>
    <t>English</t>
  </si>
  <si>
    <t>Article</t>
  </si>
  <si>
    <t>gully erosion susceptibility; artificial neural network; support vector machine; general linear model; GIS; ensemble models; Golestan Dambasin</t>
  </si>
  <si>
    <t>SUPPORT VECTOR MACHINE; SOIL-EROSION; LOGISTIC-REGRESSION; INFORMATION-THEORY; HAZARD ASSESSMENT; CERTAINTY FACTOR; SEDIMENT YIELD; LAND-USE; GIS; ENTROPY</t>
  </si>
  <si>
    <t>Gully erosion has become one of the major environmental issues, due to the severity of its impact in many parts of the world. Gully erosion directly and indirectly affects agriculture and infrastructural development. The Golestan Dam basin, where soil erosion and degradation are very severe problems, was selected as the study area. This research maps gully erosion susceptibility (GES) by integrating four models: maximum entropy (MaxEnt), artificial neural network (ANN), support vector machine (SVM), and general linear model (GLM). Of 1042 gully locations, 729 (70%) and 313 (30%) gully locations were used for modeling and validation purposes, respectively. Fourteen effective gully erosion conditioning factors (GECFs) were selected for spatial gully erosion modeling. Tolerance and variance inflation factors (VIFs) were used to examine the collinearity among the GECFs. The random forest (RF) model was used to assess factors' effectiveness and significance in gully erosion modeling. An ensemble of techniques can provide more accurate results than can single, standalone models. Therefore, we compared two-, three-, and four-model ensembles (ANN-SVM, GLM-ANN, GLM-MaxEnt, GLM-SVM, MaxEnt-ANN, MaxEnt-SVM, ANN-SVM-GLM, GLM-MaxEnt-ANN, GLM-MaxEnt-SVM, MaxEnt-ANN-SVM and GLM-ANN-SVM-MaxEnt) for GES modeling. The susceptibility zones of the GESMs were classified as very-low, low, medium, high, and very-high using Jenks' natural break classification method (NBM). Subsequently, the receiver operating characteristics (ROC) curve and the seed cell area index (SCAI) methods measured the reliability of the models. The success rate curve (SRC) and predication rate curve (PRC) and their area under the curve (AUC) values were obtained from the GES maps. The results show that the ANN model combined with two and three models are more accurate than the other combinations, but the ANN-SVM model had the highest accuracy. The rank of the others from best to worst accuracy is GLM, MaxEnt, SVM, GLM-ANN, GLM-MaxEnt, GLM-SVM, MaxEnt-ANN, MaxEnt-SVM, GLM-ANN-SVM-MaxEnt, GLM-MaxEnt-ANN, GLM-MaxEnt-SVM and MaxEnt-ANN-SVM. The resulting gully erosion susceptibility models (GESMs) are efficient and powerful and could be used to improve soil and water conservation and management.</t>
  </si>
  <si>
    <t>[Arabameri, Alireza] Tarbiat Modares Univ, Dept Geomorphol, Tehran 1411713116, Iran; [Nalivan, Omid Asadi] Gorgan Univ Agr Sci &amp; Nat Resources GUASNR, Dept Watershed Management, Gorgan 3184761174, Golestan, Iran; [Saha, Sunil; Roy, Jagabandhu] Univ Gour Banga, Dept Geog, Malda 732101, W Bengal, India; [Pradhan, Biswajeet] Univ Technol Sydney, Fac Engn &amp; IT, Ctr Adv Modelling &amp; Geospatial Informat Syst CAMG, Sydney, NSW 2007, Australia; [Pradhan, Biswajeet] Sejong Univ, Dept Energy &amp; Mineral Resources Engn, 209 Neungdong Ro, Seoul 05006, South Korea; [Tiefenbacher, John P.] Texas State Univ, Dept Geog, San Marcos, TX 78666 USA; [Phuong Thao Thi Ngo] Duy Tan Univ, Inst Res &amp; Dev, Da Nang 550000, Vietnam</t>
  </si>
  <si>
    <t>Tarbiat Modares University; University of Gour Banga; University of Technology Sydney; Sejong University; Texas State University System; Texas State University San Marcos; Duy Tan University</t>
  </si>
  <si>
    <t>Arabameri, A (corresponding author), Tarbiat Modares Univ, Dept Geomorphol, Tehran 1411713116, Iran.</t>
  </si>
  <si>
    <t>a.arabameri@modares.ac.ir; omid.asadi@alumni.ut.ac.ir; sunilgeog@ugb.ac.in; jagabandhuroy1991@gmail.com; Biswajeet.Pradhan@uts.edu.au; tief@txstate.edu; ngotphuongthao5@duytan.edu.vn</t>
  </si>
  <si>
    <t>SAHA, SUNIL/AAJ-6035-2020; Pradhan, Biswajeet/E-8226-2010</t>
  </si>
  <si>
    <t>SAHA, SUNIL/0000-0003-2739-3716; Pradhan, Biswajeet/0000-0001-9863-2054; Tiefenbacher, John/0000-0001-9342-6550; Thi Phuong Thao, Ngo/0000-0002-6574-5762</t>
  </si>
  <si>
    <t>MDPI</t>
  </si>
  <si>
    <t>BASEL</t>
  </si>
  <si>
    <t>ST ALBAN-ANLAGE 66, CH-4052 BASEL, SWITZERLAND</t>
  </si>
  <si>
    <t>2072-4292</t>
  </si>
  <si>
    <t>REMOTE SENS-BASEL</t>
  </si>
  <si>
    <t>Remote Sens.</t>
  </si>
  <si>
    <t>JUN</t>
  </si>
  <si>
    <t>10.3390/rs12111890</t>
  </si>
  <si>
    <t>Environmental Sciences; Geosciences, Multidisciplinary; Remote Sensing; Imaging Science &amp; Photographic Technology</t>
  </si>
  <si>
    <t>Science Citation Index Expanded (SCI-EXPANDED)</t>
  </si>
  <si>
    <t>Environmental Sciences &amp; Ecology; Geology; Remote Sensing; Imaging Science &amp; Photographic Technology</t>
  </si>
  <si>
    <t>MC6LX</t>
  </si>
  <si>
    <t>Green Submitted, gold</t>
  </si>
  <si>
    <t>2023-10-09</t>
  </si>
  <si>
    <t>WOS:000543397000195</t>
  </si>
  <si>
    <t>Padalia, I; Srivastava, V; Kushwaha, SPS</t>
  </si>
  <si>
    <t>Padalia, Iiitendra; Srivastava, Vivek; Kushwaha, S. P. S.</t>
  </si>
  <si>
    <t>Modeling potential invasion range of alien invasive species, Hyptis suaveolens (L.) Poit. in India: Comparison of MaxEnt and GARP</t>
  </si>
  <si>
    <t>ECOLOGICAL INFORMATICS</t>
  </si>
  <si>
    <t>Alien invasive; Bushmint; Niche modeling; MaxEnt; GARP</t>
  </si>
  <si>
    <t>SAMPLE-SIZE; DISTRIBUTIONS; PLANT; PREDICTION; NICHE; INVADER</t>
  </si>
  <si>
    <t>Bushmint (Hyptis suaveolens (L.) Poit) is one among the world's most noxious weeds. Bushmint is rapidly invading tropical ecosystems across the world, including India, and is major threat to native biodiversity, ecosystems and livelihoods. Knowledge about the likely areas under bushmint invasion has immense importance for taking rapid response and mitigation measures. In the present study, we model the potential invasion range of bushmint in India and investigate prediction capabilities of two popular species distribution models (SDM) viz, MaxEnt (Maximum Entropy) and GARP (Genetic Algorithm for Rule-Set Production). We compiled spatial layers on 22 climatic and non-climatic (soil type and land use land cover) environmental variables at India level and selected least correlated 14 predictor variables. 530 locations of bushmint along with 14 predictor variables were used to predict bushmint distribution using MaxEnt and GARP. We demonstrate the relative contribution of predictor variables and species-environmental linkages in modeling bushmint distribution. A receiver operating characteristic (ROC) curve was used to assess each model's performance and robustness. GARP had a relatively lower area under curve (AUC) score (AUC: 0.75), suggesting its lower ability in discriminating the suitable/unsuitable sites. Relative to GARP, MaxEnt performed better with an AUC value of 0.86. Overall the outputs of MaxEnt and GARP matched in terms of geographic regions predicted as suitable/unsuitable for bushmint in India, however, predictions were closer in the spatial extent in Central India and Western Himalayan foothills compared to North-East India, Chottanagpur and Vidhayans and Deccan Plateau in India. (C) 2014 Elsevier B.V. All rights reserved.</t>
  </si>
  <si>
    <t>[Padalia, Iiitendra; Srivastava, Vivek; Kushwaha, S. P. S.] ISRO, Indian Inst Remote Sensing, Forestry &amp; Ecol Dept, Dehra Dun 248001, Uttar Pradesh, India</t>
  </si>
  <si>
    <t>Department of Space (DoS), Government of India; Indian Space Research Organisation (ISRO); Indian Institute of Remote Sensing (IIRS)</t>
  </si>
  <si>
    <t>Padalia, I (corresponding author), ISRO, Indian Inst Remote Sensing, Forestry &amp; Ecol Dept, Dehra Dun 248001, Uttar Pradesh, India.</t>
  </si>
  <si>
    <t>hitendra@iirs.gov.in; viveksrivastava09@gmail.com; spskushwaha@iirs.gov.in</t>
  </si>
  <si>
    <t>Srivastava, Vivek/0000-0001-7299-6693</t>
  </si>
  <si>
    <t>ELSEVIER SCIENCE BV</t>
  </si>
  <si>
    <t>AMSTERDAM</t>
  </si>
  <si>
    <t>PO BOX 211, 1000 AE AMSTERDAM, NETHERLANDS</t>
  </si>
  <si>
    <t>1574-9541</t>
  </si>
  <si>
    <t>1878-0512</t>
  </si>
  <si>
    <t>ECOL INFORM</t>
  </si>
  <si>
    <t>Ecol. Inform.</t>
  </si>
  <si>
    <t>JUL</t>
  </si>
  <si>
    <t>10.1016/j.ecoinf.2014.04.002</t>
  </si>
  <si>
    <t>Ecology</t>
  </si>
  <si>
    <t>Environmental Sciences &amp; Ecology</t>
  </si>
  <si>
    <t>AL3NU</t>
  </si>
  <si>
    <t>WOS:000339036200004</t>
  </si>
  <si>
    <t>Sharma, S; Arunachalam, K; Bhavsar, D; Kala, R</t>
  </si>
  <si>
    <t>Sharma, Swanti; Arunachalam, Kusum; Bhavsar, Dhruval; Kala, Rajkanti</t>
  </si>
  <si>
    <t>Modeling habitat suitability of Perilla frutescens with MaxEnt in Uttarakhand-A conservation approach</t>
  </si>
  <si>
    <t>JOURNAL OF APPLIED RESEARCH ON MEDICINAL AND AROMATIC PLANTS</t>
  </si>
  <si>
    <t>Conservation; Habitat; MaxEnt; Modeling; Perilla; Species distribution</t>
  </si>
  <si>
    <t>SPECIES DISTRIBUTIONS; PREDICTION</t>
  </si>
  <si>
    <t>Prediction of suitable cultivation regions through modeling has evolved as a useful tool for the assessment of habitat suitability and resource conservation to protect medicinal plants. The population of Perilla frutescens, one of the therapeutic traditional crop in the Indian Himalayan region has declined over the past few years. This paper reports on potentially suitable cultivation regions for Perilla in Uttarakhand using MaxEnt Modeling. For modeling procedure 35 occurrence records and 14 Worldclim environmental factors as well as aspect, slope, vegetation and elevation data was used. The result showed that precipitation is the key influential factor that affects the distribution of Perilla. The highly suitable cultivation regions of Perilla are Dehradun, Tehri Garhwal, Uttarkashi, Rudraprayag and Nainital districts of Uttarakhand, India. The statistically significant AUC (area under curve) value (0.915) of ROC (receiver operating characteristic) curve indicated that MaxEnt could be used to predict the potentially suitable cultivation regions of medicinal plants, and the results could pave way for habitat conservation and resource utilization of rare and endangered medicinal plants.</t>
  </si>
  <si>
    <t>[Sharma, Swanti; Arunachalam, Kusum] Doon Univ, Sch Environm &amp; Nat Resources, Dehra Dun 248001, Uttarakhand, India; [Bhavsar, Dhruval] Indian Inst Remote Sensing, Dehra Dun 248001, Uttarakhand, India; [Kala, Rajkanti] Forest Res Inst, Dehra Dun 248001, Uttarakhand, India</t>
  </si>
  <si>
    <t>Doon University; Department of Space (DoS), Government of India; Indian Space Research Organisation (ISRO); Indian Institute of Remote Sensing (IIRS); Indian Council of Forestry Research &amp; Education (ICFRE); Forest Research Institute (FRI)</t>
  </si>
  <si>
    <t>Arunachalam, K (corresponding author), Doon Univ, Sch Environm &amp; Nat Resources, Dehra Dun 248001, Uttarakhand, India.</t>
  </si>
  <si>
    <t>ka@doonuniversity.ac.in</t>
  </si>
  <si>
    <t>bhavsar, dhruval/IUN-4423-2023; ARUNACHALAM, AYYANADAR/ABA-4938-2020</t>
  </si>
  <si>
    <t>ARUNACHALAM, AYYANADAR/0000-0002-0730-8177; Arunachalam, Kusum/0000-0001-6590-4113</t>
  </si>
  <si>
    <t>Department of Science and Technology, Govt. of India, New Delhi [DST/INSPIRE FELLOWSHIP/2012/559]</t>
  </si>
  <si>
    <t>Department of Science and Technology, Govt. of India, New Delhi(Department of Science &amp; Technology (India))</t>
  </si>
  <si>
    <t>The authors are grateful to Department of Science and Technology, Govt. of India, New Delhi for providing financial support to the first author (DST/INSPIRE FELLOWSHIP/2012/559). We are grateful to Dr. A. Arunachalam for comments and suggestions and to M.N Chamoli and Deepak Kumar Mishra for their immense support in GIS work. The research facility at Doon University used for this study is gratefully acknowledged.</t>
  </si>
  <si>
    <t>2214-7861</t>
  </si>
  <si>
    <t>J APPL RES MED AROMA</t>
  </si>
  <si>
    <t>J. Appl. Res. Med. Aromat. Plants</t>
  </si>
  <si>
    <t>SEP</t>
  </si>
  <si>
    <t>10.1016/j.jarmap.2018.02.003</t>
  </si>
  <si>
    <t>Plant Sciences</t>
  </si>
  <si>
    <t>GT6MQ</t>
  </si>
  <si>
    <t>WOS:000444628100013</t>
  </si>
  <si>
    <t>Palkar, RS; Janarthanam, MK; Sellappan, K</t>
  </si>
  <si>
    <t>Palkar, Rutuja S.; Janarthanam, Malapati K.; Sellappan, Krishnan</t>
  </si>
  <si>
    <t>Prediction of Potential Distribution and Climatic Factors Influencing Garcinia indica in the Western Ghats of India Using Ecological Niche Modeling</t>
  </si>
  <si>
    <t>NATIONAL ACADEMY SCIENCE LETTERS-INDIA</t>
  </si>
  <si>
    <t>DIVA-GIS; ENM; Garcinia indica; MaxEnt</t>
  </si>
  <si>
    <t>MAXENT</t>
  </si>
  <si>
    <t>Garcinia indica is endemic to Western Ghats of India and belongs to the family Clusiaceae. It has anti-obesity, antioxidant, anticancer and other high potential medicinal values. Considering the importance and threat of overexploitation of G. indica, the prediction of potential distribution and understanding the climatic factors responsible for the niche of the species in wild including areas for its cultivation have been worked out based on primary occurrence data. Ecological niche modeling has been carried out using MaxEnt and BIOCLIM algorithms. Among them, MaxEnt performed better as compared to BIOCLIM model with high AUC value. However, predictions by both models were found to be almost similar. The prediction revealed that the species habitat suitability is in the Konkan regions of Maharashtra, Goa and Karnataka. The precipitation and temperature are the major factors defining the distribution of the species. As this species is commercially exploited, the outcome of present study will help in large-scale cultivation and sustainable utilization of the species.</t>
  </si>
  <si>
    <t>[Palkar, Rutuja S.; Janarthanam, Malapati K.; Sellappan, Krishnan] Goa Univ, Dept Bot, Taleigao Plateau 403206, Goa, India</t>
  </si>
  <si>
    <t>Goa University</t>
  </si>
  <si>
    <t>Sellappan, K (corresponding author), Goa Univ, Dept Bot, Taleigao Plateau 403206, Goa, India.</t>
  </si>
  <si>
    <t>rutupalkar108@gmail.com; jana@unigoa.ac.in; skrish@unigoa.ac.in</t>
  </si>
  <si>
    <t>Janarthanam, Malapati/0000-0002-2481-3685; SELLAPPAN, KRISHNAN/0000-0001-7367-9542</t>
  </si>
  <si>
    <t>Council of Scientific and Industrial Research [38 (1348)/13/EMR-II]; New Delhi, India</t>
  </si>
  <si>
    <t>Council of Scientific and Industrial Research(Council of Scientific &amp; Industrial Research (CSIR) - IndiaSpanish Government); New Delhi, India</t>
  </si>
  <si>
    <t>The authors gratefully acknowledge financial support provided by the Council of Scientific and Industrial Research (No. 38 (1348)/13/EMR-II), New Delhi, India, to carry out the above research work.</t>
  </si>
  <si>
    <t>SPRINGER INDIA</t>
  </si>
  <si>
    <t>NEW DELHI</t>
  </si>
  <si>
    <t>7TH FLOOR, VIJAYA BUILDING, 17, BARAKHAMBA ROAD, NEW DELHI, 110 001, INDIA</t>
  </si>
  <si>
    <t>0250-541X</t>
  </si>
  <si>
    <t>2250-1754</t>
  </si>
  <si>
    <t>NATL ACAD SCI LETT</t>
  </si>
  <si>
    <t>Natl. Acad. Sci. Lett.-India</t>
  </si>
  <si>
    <t>NOV</t>
  </si>
  <si>
    <t>10.1007/s40009-020-00918-y</t>
  </si>
  <si>
    <t>FEB 2020</t>
  </si>
  <si>
    <t>Multidisciplinary Sciences</t>
  </si>
  <si>
    <t>Science &amp; Technology - Other Topics</t>
  </si>
  <si>
    <t>OC3TH</t>
  </si>
  <si>
    <t>WOS:000520098700002</t>
  </si>
  <si>
    <t>Tariq, M; Nandi, SK; Bhatt, ID; Bhavsar, D; Roy, A; Pande, V</t>
  </si>
  <si>
    <t>Tariq, Mohd; Nandi, S. K.; Bhatt, I. D.; Bhavsar, Dhruval; Roy, Arijit; Pande, Veena</t>
  </si>
  <si>
    <t>Phytosociological and niche distribution study of Paris polyphylla smith, an important medicinal herb of Indian Himalayan region</t>
  </si>
  <si>
    <t>TROPICAL ECOLOGY</t>
  </si>
  <si>
    <t>Biodiversity conservation; Ecological Niche Modelling; Indian Himalayan region; MaxEnt; Paris polyphylla</t>
  </si>
  <si>
    <t>POTENTIAL DISTRIBUTION; GEOGRAPHIC-DISTRIBUTION; HABITAT-SUITABILITY; CONSERVATION; PLANT; BIODIVERSITY; DIVERSITY; AREAS; MODEL; RARE</t>
  </si>
  <si>
    <t>The prediction of species distribution is emerging as an important tool for conservation and rehabilitation planning of economically important plant species including medicinal and aromatic plants. Paris polyphylla, an economically and high valued medicinal plant of Indian Himalayan Region (IHR) is reported to lose its habitat area due to over-exploitation. In this study, attempts were made to understand vegetation pattern and find the potential distribution of Paris polyphylla, using MaxEnt in Pindar Valley (2000-4000 m ASL), Bageshwar district of Uttarakhand state, India. MaxEnt is a machine learning data mining technique that estimates a species distribution by finding the distribution of maximum entropy, based on existing knowledge. Phytosociological studies revealed the varying density of target species ranging from 0.50 ind/m(2) (P1; 2000 m asl) to 2.00 ind/m(2) (P6; 2500 m asl). Among the different geographical provinces of Uttarakhand, MaxEnt predicted wider potential distribution of P. polyphylla in temperate forest with an overall estimated area of 790.85 km(2) as suitable. It was found that Precipitation, Elevation and Vegetation type were the most important variables for predicting the habitat suitability. Dwali (ca. 2500 m ASL) site was predicted as a potential distribution area of P. polyphylla with ground-based validation and further suggested this area as a potential reintroduction site. The results of this study can be used to plan protection and re-introduction of P. polyphylla in the region. MaxEnt approach is thus a very promising tool in species conservation planning and in predicting the potential distribution of other high valued medicinal plants of IHR.</t>
  </si>
  <si>
    <t>[Tariq, Mohd; Nandi, S. K.; Bhatt, I. D.] GB Pant Natl Inst Himalayan Environm, Almora 263643, Uttarakhand, India; [Tariq, Mohd] Meerut Inst Engn &amp; Technol, Dept Biotechnol &amp; Microbiol, Meerut 250005, Uttar Pradesh, India; [Bhavsar, Dhruval; Roy, Arijit] Indian Inst Remote Sensing, Indian Space Res Org, Dehra Dun 248001, Uttarakhand, India; [Pande, Veena] Kumaun Univ, Dept Biotechnol, Bhimtal Campus, Bhimtal 263136, Uttarakhand, India; [Bhavsar, Dhruval] Punjab Agr Univ, Punjab Remote Sensing Ctr, Ludhiana 141004, Punjab, India</t>
  </si>
  <si>
    <t>G.B. Pant National Institute of Himalayan Environment &amp; Sustainable Development (GBPNIHESD); Meerut Institute of Engineering &amp; Technology; Department of Space (DoS), Government of India; Indian Space Research Organisation (ISRO); Indian Institute of Remote Sensing (IIRS); Kumaun University; Punjab Agricultural University</t>
  </si>
  <si>
    <t>Tariq, M (corresponding author), GB Pant Natl Inst Himalayan Environm, Almora 263643, Uttarakhand, India.;Tariq, M (corresponding author), Meerut Inst Engn &amp; Technol, Dept Biotechnol &amp; Microbiol, Meerut 250005, Uttar Pradesh, India.</t>
  </si>
  <si>
    <t>tariq.du14@gmail.com</t>
  </si>
  <si>
    <t>Bhatt, Indra/J-5754-2012; bhavsar, dhruval/IUN-4423-2023; Bhatt, Indra/J-5754-2012</t>
  </si>
  <si>
    <t>Bhatt, Indra/0000-0001-9975-5718; Bhatt, Indra/0000-0003-0063-9050; Pande, Veena/0000-0002-4839-7276; Tariq, Dr. Mohd/0000-0001-7099-4512</t>
  </si>
  <si>
    <t>Department of Biotechnology, Govt. of India, New Delhi [BT/Env./BC/01/2010]; Council of Scientific and Industrial Research, Govt. of India, New Delhi [BT/Env./BC/01/2010]; CSIR-RA Fellowship Award [09/560 (0003) 2019]</t>
  </si>
  <si>
    <t>Department of Biotechnology, Govt. of India, New Delhi(Department of Biotechnology (DBT) India); Council of Scientific and Industrial Research, Govt. of India, New Delhi(Council of Scientific &amp; Industrial Research (CSIR) - India); CSIR-RA Fellowship Award</t>
  </si>
  <si>
    <t>Authors are thankful to Dr. P.P. Dhyani, Former Director, GBPNIHE and Dr. R.S. Rawal, Director, GBPNIHE for providing necessary facilities. The authors wish to thank Dr. K.C Sekar, Scientist-E, GBPNIHE, Ms. Arti Joshi (GBPNIHE) and Rajkanti Kala (IIRS) for various types of help provided and continuous cooperation. Members of the Biotechnological Applications Group (GBPNIHE) are also thanked for their support and encouragement. Financial support from the Department of Biotechnology and, Council of Scientific and Industrial Research, Govt. of India, New Delhi through a research grant No. BT/Env./BC/01/2010 and CSIR-RA Fellowship Award Letter No. 09/560 (0003) 2019, respectively is greatly acknowledged.</t>
  </si>
  <si>
    <t>SPRINGERNATURE</t>
  </si>
  <si>
    <t>LONDON</t>
  </si>
  <si>
    <t>CAMPUS, 4 CRINAN ST, LONDON, N1 9XW, ENGLAND</t>
  </si>
  <si>
    <t>0564-3295</t>
  </si>
  <si>
    <t>2661-8982</t>
  </si>
  <si>
    <t>TROP ECOL</t>
  </si>
  <si>
    <t>Trop. Ecol.</t>
  </si>
  <si>
    <t>10.1007/s42965-020-00125-2</t>
  </si>
  <si>
    <t>JAN 2021</t>
  </si>
  <si>
    <t>QU0IH</t>
  </si>
  <si>
    <t>WOS:000608098100001</t>
  </si>
  <si>
    <t>Yang, XQ; Kushwaha, SPS; Saran, S; Xu, JC; Roy, PS</t>
  </si>
  <si>
    <t>Yang, Xue-Qing; Kushwaha, S. P. S.; Saran, S.; Xu, Jianchu; Roy, P. S.</t>
  </si>
  <si>
    <t>Maxent modeling for predicting the potential distribution of medicinal plant, Justicia adhatoda L. in Lesser Himalayan foothills</t>
  </si>
  <si>
    <t>ECOLOGICAL ENGINEERING</t>
  </si>
  <si>
    <t>AUC; J. adhatoda; Jackknife; Maxent; Species distribution</t>
  </si>
  <si>
    <t>BIODIVERSITY; CLIMATE; REINTRODUCTION; RISK</t>
  </si>
  <si>
    <t>The population of the medicinal plant, Malabar nut (Justicia adhatoda L) is shrinking in Dun valley due to habitat fragmentation, invasion by Lantana camara, over-exploitation, and an ever-increasing human population - the most important being the increasing demand on land for agriculture, industries and the urbanization. Predicting potential geographic distribution of the species is important from species and habitat restoration point of view. This paper reports the results of a study carried out in the Lesser Himalayan foothills in India (Dun valley) on potential distribution modeling for Malabar nut using Maxent model. The Worldclim bioclimatic variables, slope, aspect, elevation, and the land use/land cover (based on IRS LISS-III) data and 46 spatially well-dispersed species occurrence points were used to predict the potential distribution off. adhatoda in ca. 1877 km(2) study area. Jackknife test was used to evaluate the importance of the environmental variables for predictive modeling. Maxent model was highly accurate with a statistically significant AUC value of 92.3. The approach could be promising in predicting the potential distribution of medicinal plant species and thus, can be an effective tool in species restoration and conservation planning. (C) 2012 Elsevier B.V. All rights reserved.</t>
  </si>
  <si>
    <t>[Yang, Xue-Qing] Chinese Acad Sci, Kunming Inst Bot, Key Lab Biodivers &amp; Biogeog, Kunming 650201, Yunnan, Peoples R China; [Kushwaha, S. P. S.; Saran, S.; Roy, P. S.] Indian Space Res Org, Indian Inst Remote Sensing, Dehra Dun 248001, UK, India; [Xu, Jianchu] Chinese Acad Sci, Kunming Inst Bot, China &amp; East Asia Off, World Agroforestry Ctr, Kunming 650201, Yunnan, Peoples R China</t>
  </si>
  <si>
    <t>Chinese Academy of Sciences; Kunming Institute of Botany, CAS; Department of Space (DoS), Government of India; Indian Space Research Organisation (ISRO); Indian Institute of Remote Sensing (IIRS); Chinese Academy of Sciences; Kunming Institute of Botany, CAS</t>
  </si>
  <si>
    <t>Kushwaha, SPS (corresponding author), Indian Space Res Org, Indian Inst Remote Sensing, Dehra Dun 248001, UK, India.</t>
  </si>
  <si>
    <t>spskushwaha@gmail.com</t>
  </si>
  <si>
    <t>Yang, Xueqing/AAL-1071-2020; Roy, Parth Sarathi/O-8586-2019; Xu, Jianchu/Y-2890-2019</t>
  </si>
  <si>
    <t>Roy, Parth Sarathi/0000-0002-6803-6785; Yang, Xueqing/0000-0002-5816-8477</t>
  </si>
  <si>
    <t>Center for Space Science and Technology Education in Asia; Pacific, Dehradun; CGIAR Research Program-6 on Forests, Trees and Agroforestry</t>
  </si>
  <si>
    <t>Xueqing Yang gratefully acknowledges the funding and support from the Center for Space Science and Technology Education in Asia and the Pacific, Dehradun (affiliated to United Nations) and CGIAR Research Program-6 on Forests, Trees and Agroforestry. The authors wish to thank the reviewers for their constructive comments on the early version of the manuscript.</t>
  </si>
  <si>
    <t>0925-8574</t>
  </si>
  <si>
    <t>1872-6992</t>
  </si>
  <si>
    <t>ECOL ENG</t>
  </si>
  <si>
    <t>Ecol. Eng.</t>
  </si>
  <si>
    <t>FEB</t>
  </si>
  <si>
    <t>10.1016/j.ecoleng.2012.12.004</t>
  </si>
  <si>
    <t>Ecology; Engineering, Environmental; Environmental Sciences</t>
  </si>
  <si>
    <t>Environmental Sciences &amp; Ecology; Engineering</t>
  </si>
  <si>
    <t>106RL</t>
  </si>
  <si>
    <t>WOS:000316162300010</t>
  </si>
  <si>
    <t>Shukla, PK; Baradevanal, G; Rajan, S; Fatima, T</t>
  </si>
  <si>
    <t>Shukla, Prabhat Kumar; Baradevanal, Gundappa; Rajan, Shailendra; Fatima, Tahseen</t>
  </si>
  <si>
    <t>MaxEnt prediction for potential risk of mango wilt caused by Ceratocystis fimbriata Ellis and Halst under different climate change scenarios in India</t>
  </si>
  <si>
    <t>JOURNAL OF PLANT PATHOLOGY</t>
  </si>
  <si>
    <t>Mango; Ceratocystis fimbriata; Climate change; MaxEnt prediction</t>
  </si>
  <si>
    <t>SUDDEN-DEATH DISEASE; BARK BEETLE</t>
  </si>
  <si>
    <t>Wilt of mango caused by Ceratocystis fimbriata has become a great threat to mango production in Bangladesh, Brazil, Oman, Pakistan, Spain and very recently in India also. In the present study potential distribution of mango wilt in India was predicted under different climate change scenarios by ecological niche modeling by MaxEnt. Study revealed that cutting across the different scenarios precipitation of wettest month, precipitation seasonality, temperature seasonality, isothermality were the significant factors in determining the disease distribution. Highest suitability areas for the disease occurrence under current scenario was predicted in southern parts of Jammu and Kashmir, southern Himachal Pradesh and Uttarakhand, western and central Uttar Pradesh, western part of Bihar, western part of Maharashtra and Karnataka. Under future climate scenarios in 2050 highest suitability areas were predicted in parts of southern Jammu and Kashmir and western Bihar; whereas in 2070 scenario the highest suitability of disease occurrence was predicted in Uttar Pradesh, Jammu Kashmir, Bihar, Himachal Pradesh and Madhya Pradesh. This study provides important information on the risk of C. fimbriata wilt using a MaxEnt model in India. The results can be utilized in strategic planning to prevent further spread of disease.</t>
  </si>
  <si>
    <t>[Shukla, Prabhat Kumar; Baradevanal, Gundappa; Rajan, Shailendra; Fatima, Tahseen] ICAR Cent Inst Subtrop Hort, Lucknow 226101, Uttar Pradesh, India</t>
  </si>
  <si>
    <t>Indian Council of Agricultural Research (ICAR); ICAR - Central Institute of Subtropical Horticulture</t>
  </si>
  <si>
    <t>Shukla, PK (corresponding author), ICAR Cent Inst Subtrop Hort, Lucknow 226101, Uttar Pradesh, India.</t>
  </si>
  <si>
    <t>pksmush@gmail.com</t>
  </si>
  <si>
    <t>Rajan, Shailendra/A-7630-2013; Fatima, Tahseen/ABF-5903-2021; Shukla, Prabhat/AAO-6345-2020</t>
  </si>
  <si>
    <t>Rajan, Shailendra/0000-0002-3466-4521; Baradevanal, Gundappa/0000-0003-2871-8666</t>
  </si>
  <si>
    <t>Indian Council of Agricultural Research, New Delhi under National Initiative of Climate Resilient Agriculture (NICRA)</t>
  </si>
  <si>
    <t>Authors are thankful to the Director, CISH, Lucknow for providing facilities for carrying out the work. Thanks are also due to Indian Council of Agricultural Research, New Delhi for providing financial assistance under National Initiative of Climate Resilient Agriculture (NICRA) Project entitled, Understanding the changes in host pest interactions and dynamics in mango under climate change scenario and ICAR-ERP -Development of effective management strategy against wilt disease of mango, which facilitated survey of larger area.</t>
  </si>
  <si>
    <t>SPRINGER</t>
  </si>
  <si>
    <t>NEW YORK</t>
  </si>
  <si>
    <t>ONE NEW YORK PLAZA, SUITE 4600, NEW YORK, NY, UNITED STATES</t>
  </si>
  <si>
    <t>1125-4653</t>
  </si>
  <si>
    <t>2239-7264</t>
  </si>
  <si>
    <t>J PLANT PATHOL</t>
  </si>
  <si>
    <t>J. Plant Pathol.</t>
  </si>
  <si>
    <t>AUG</t>
  </si>
  <si>
    <t>SI</t>
  </si>
  <si>
    <t>10.1007/s42161-020-00502-9</t>
  </si>
  <si>
    <t>NL3IV</t>
  </si>
  <si>
    <t>WOS:000515874600001</t>
  </si>
  <si>
    <t>Jha, A; Praveen, J; Nameer, PO</t>
  </si>
  <si>
    <t>Jha, Ashish; Praveen, J.; Nameer, P. O.</t>
  </si>
  <si>
    <t>Contrasting occupancy models with presence-only models: Does accounting for detection lead to better predictions?</t>
  </si>
  <si>
    <t>ECOLOGICAL MODELLING</t>
  </si>
  <si>
    <t>Kerala bird atlas; MaxEnt; SDM; Site occupancy; Species detection; Western Ghats</t>
  </si>
  <si>
    <t>SPECIES DISTRIBUTION MODELS; DISTRIBUTIONS; PERFORMANCE</t>
  </si>
  <si>
    <t>Species distribution models are popular statistical tools for inferring potential distribution range of species across space and time and are extensively used in conservation planning. Models based on presence-only data (e.g., MaxEnt) are widely used; however, these models assume perfect species detectability. Occupancy modelling is considered a better modelling technique since it accounts for species detectability. Presence-only models are relatively simpler, requiring only presence locations, while occupancy models are data hungry models requiring detection/non-detection data from multiple visits to the survey sites. We utilized data from the Kerala Bird Atlas (India) and modelled current distribution for 109 species using MaxEnt and occupancy approaches. MaxEnt performed well even with less occurrences, while occupancy model failed for species with fewer than 40 records. In terms of evaluation metrics, AUC and Root Mean Square Error, both models performed relatively better for species with low occurrences than those with high occurrences (generalist species). The comparison metrics (Relative-rank scores, Root Mean Square Error, Hellinger distance and Expectation of Shared Presences) were significantly correlated with the number of occurrences; MaxEnt and occupancy based SDMs for widespread species had more concordance than SDMs of narrowly distributed species. There was some discordance between algorithms with regards to diversity hotspot. Selection of best combination of variables and correction for overprediction can help improve performances of both models and improve consistency between them. Given the data hungry nature of occupancy models and marginal difference with the MaxEnt models; it appears that latter is better suited for predicting the distribution of rare species and studies dealing with cumulative data from multiple species.</t>
  </si>
  <si>
    <t>[Jha, Ashish; Nameer, P. O.] Kerala Agr Univ, Coll Climate Change &amp; Environm Sci, Trichur 680656, Kerala, India; [Praveen, J.] KeralaBirder, Ambadi, Kunnathurmedu, Palakkad 678013, Kerala, India</t>
  </si>
  <si>
    <t>Jha, A (corresponding author), Kerala Agr Univ, Coll Climate Change &amp; Environm Sci, Trichur 680656, Kerala, India.</t>
  </si>
  <si>
    <t>aashishjha89@gmail.com</t>
  </si>
  <si>
    <t>Jha, Ashish/0000-0001-9228-8950</t>
  </si>
  <si>
    <t>Duleep Matthai Nature Conservation Trust, Gujarat</t>
  </si>
  <si>
    <t>Funding for the data analysis and publication was provided by the Duleep Matthai Nature Conservation Trust, Gujarat, and is gratefully acknowledged.</t>
  </si>
  <si>
    <t>ELSEVIER</t>
  </si>
  <si>
    <t>RADARWEG 29, 1043 NX AMSTERDAM, NETHERLANDS</t>
  </si>
  <si>
    <t>0304-3800</t>
  </si>
  <si>
    <t>1872-7026</t>
  </si>
  <si>
    <t>ECOL MODEL</t>
  </si>
  <si>
    <t>Ecol. Model.</t>
  </si>
  <si>
    <t>OCT</t>
  </si>
  <si>
    <t>10.1016/j.ecolmodel.2022.110105</t>
  </si>
  <si>
    <t>AUG 2022</t>
  </si>
  <si>
    <t>4U5LQ</t>
  </si>
  <si>
    <t>WOS:000858835400004</t>
  </si>
  <si>
    <t>Kumar, P</t>
  </si>
  <si>
    <t>Kumar, Pradeep</t>
  </si>
  <si>
    <t>Assessment of impact of climate change on Rhododendrons in Sikkim Himalayas using Maxent modelling: limitations and challenges</t>
  </si>
  <si>
    <t>BIODIVERSITY AND CONSERVATION</t>
  </si>
  <si>
    <t>Biodiversity; Species distribution; Maximum entropy; Bioclimatic envelope</t>
  </si>
  <si>
    <t>BIODIVERSITY; CONSERVATION</t>
  </si>
  <si>
    <t>Integration of climate change aspects in biodiversity management is one the fundamental requirements for long term biodiversity conservation. The explicit modelling of the biodiversity in response to climate change is the primary requirement for making any adaptation strategy. With Himalayan ecosystem in mind and Rhododendron as the species of concern, the current paper models the biogeography of the genera Rhododendron which are found intermixed in their spatial distribution in Sikkim Himalayas, mainly tree varieties, in response to climate change. The modelling algorithm used in the paper is Maxent (maximum entropy) which has estimated the target probability distribution by finding the probability distribution of Maxent. After projection of modelled bioclimatic layers to future climate scenario of SRES-A1B in Maxent, it was found that the suitable bioclimatic envelope for Rhododendron has shrunk considerably under the envisaged climate change scenario. The results on extent and locations of Rhododendron distributions in both the current and future climate scenarios provide a deep insight to the conservation planners about the kind of strategy that needs to be adopted for conserving Rhododendrons in the face of climate change. The challenges observed while doing this analysis highlight the gaps and set the agenda for further research to make the predictions of climate change driven impact on biodiversity scientifically more robust.</t>
  </si>
  <si>
    <t>Govt Sikkim, Dept Forests Environm &amp; Wildlife Management, Chief Conservator Forests, Gangtok 737101, Sikkim, India</t>
  </si>
  <si>
    <t>Kumar, P (corresponding author), Govt Sikkim, Dept Forests Environm &amp; Wildlife Management, Chief Conservator Forests, Gangtok 737101, Sikkim, India.</t>
  </si>
  <si>
    <t>pradeepifs@gmail.com</t>
  </si>
  <si>
    <t>DORDRECHT</t>
  </si>
  <si>
    <t>VAN GODEWIJCKSTRAAT 30, 3311 GZ DORDRECHT, NETHERLANDS</t>
  </si>
  <si>
    <t>0960-3115</t>
  </si>
  <si>
    <t>1572-9710</t>
  </si>
  <si>
    <t>BIODIVERS CONSERV</t>
  </si>
  <si>
    <t>Biodivers. Conserv.</t>
  </si>
  <si>
    <t>MAY</t>
  </si>
  <si>
    <t>10.1007/s10531-012-0279-1</t>
  </si>
  <si>
    <t>Biodiversity Conservation; Ecology; Environmental Sciences</t>
  </si>
  <si>
    <t>Biodiversity &amp; Conservation; Environmental Sciences &amp; Ecology</t>
  </si>
  <si>
    <t>922TF</t>
  </si>
  <si>
    <t>WOS:000302570400007</t>
  </si>
  <si>
    <t>Singh, M; Arunachalam, R; Kumar, L</t>
  </si>
  <si>
    <t>Singh, Monika; Arunachalam, Rajasekaran; Kumar, Lalit</t>
  </si>
  <si>
    <t>Modeling potential hotspots of invasive Prosopis juliflora (Swartz) DC in India</t>
  </si>
  <si>
    <t>Invasive alien species; Invasion; Climate change; MaxEnt; Prosopis juliflora; Species distribution modeling</t>
  </si>
  <si>
    <t>PREDICTING SPECIES DISTRIBUTIONS; MIKANIA-MICRANTHA KUNTH; CLIMATE-CHANGE; PLANT INVASIONS; ALIEN PLANTS; SOUTH-AFRICA; NICHE; IMPACT; RANGES; MAXENT</t>
  </si>
  <si>
    <t>Prosopis juliflora (Swartz) DC has become one of the world's 100 most dominant invasive species. It is spreading quickly in different parts of the country leading to growing public concern. Effective management of invasive plants requires information regarding their spatial distributions and identifying areas vulnerable to Invasive Alien Plant Species (IAPS). This study combines Worldclim bioclimatic data with Global Biodiversity Information Facility (GBIF) and Indian biodiversity portal mediated occurrence points to model climatic suitability for P. juliflora in India under current and future climatic conditions using MaxEnt. For evaluating the importance of the environmental variables for predictive modeling, the Jack-knife test was performed. MaxEnt model was highly accurate with a statistically significant AUC value of 0.92. We observed that a larger extent of the Indian landscape currently invaded will remain suitable for P. juliflora growth and patterns of range expansion will take place soon unless management measures are initiated. Some states of North, North-western, and Southern India are projected to have higher climatic suitability for P. juliflora in the future. The findings of this study could be used as an early warning tool for the environmental monitoring of the areas which are highly vulnerable to the invasion of the species.</t>
  </si>
  <si>
    <t>[Singh, Monika; Arunachalam, Rajasekaran] Inst Forest Genet &amp; Tree Breeding, Forest Ecol &amp; Climate Change Div, Coimbatore 641002, Tamil Nadu, India; [Kumar, Lalit] East Coast Geospatial Consultants, Armidale, NSW 2350, Australia</t>
  </si>
  <si>
    <t>Indian Council of Forestry Research &amp; Education (ICFRE); Institute of Forest Genetics &amp; Tree Breeding (IFGTB)</t>
  </si>
  <si>
    <t>Singh, M (corresponding author), Inst Forest Genet &amp; Tree Breeding, Forest Ecol &amp; Climate Change Div, Coimbatore 641002, Tamil Nadu, India.</t>
  </si>
  <si>
    <t>singh114.monika@gmail.com</t>
  </si>
  <si>
    <t>Kumar, Lalit/JFK-9602-2023</t>
  </si>
  <si>
    <t>Compensatory Affores-tation Fund Management and Planning Authority (CAMPA) under the All India Coordinated Research Project on Invasive Alien Species</t>
  </si>
  <si>
    <t>We gratefully acknowledge the funding by Compensatory Affores-tation Fund Management and Planning Authority (CAMPA) under the All India Coordinated Research Project on Invasive Alien Species.</t>
  </si>
  <si>
    <t>10.1016/j.ecoinf.2021.101386</t>
  </si>
  <si>
    <t>AUG 2021</t>
  </si>
  <si>
    <t>UK5XQ</t>
  </si>
  <si>
    <t>WOS:000692042900007</t>
  </si>
  <si>
    <t>Jaryan, V; Datta, A; Uniyal, SK; Kumar, A; Gupta, RC; Singh, RD</t>
  </si>
  <si>
    <t>Jaryan, Vikrant; Datta, Arunava; Uniyal, Sanjay Kr.; Kumar, Amit; Gupta, R. C.; Singh, R. D.</t>
  </si>
  <si>
    <t>Modelling potential distribution of Sapium sebiferum - an invasive tree species in western Himalaya</t>
  </si>
  <si>
    <t>CURRENT SCIENCE</t>
  </si>
  <si>
    <t>Mesic areas; plant invasion; Sapium sebiferum; species distribution models</t>
  </si>
  <si>
    <t>CHINESE TALLOW TREE; CLIMATE-CHANGE; COASTAL PRAIRIE; MAXENT; PLANT; EUPHORBIACEAE; PREDICTION; CRITERIA; IMPACTS; AREA</t>
  </si>
  <si>
    <t>The use of species distribution models is gaining popularity in biological sciences. We used Maxent, a maximum entropy-based program, to predict distribution of Sapium sebiferum in western Himalaya. Sapium sebiferum is amongst the highly invasive species of the world and its spread in western Himalaya is a serious conservation issue. In order to model its distribution, we used field-collected coordinates of 177 presence locations of the species. Additionally, environmental data downloaded from the worldclim data portal were also used. Maxent was then run using default settings with 70% of the locations being used for training and the remaining 30% for testing the model. Area under curve for the receiving operator analyses measured at all possible threshold values training (0.993) and test (0.993) was close to 1, thereby showing the accuracy of the model.</t>
  </si>
  <si>
    <t>[Jaryan, Vikrant; Datta, Arunava; Uniyal, Sanjay Kr.; Kumar, Amit; Singh, R. D.] CSIR Inst Himalayan Bioresource Technol, Biodivers Div, Palampur 176061, Himachal Prades, India; [Gupta, R. C.] Punjabi Univ, Dept Bot, Patiala 147002, Punjab, India</t>
  </si>
  <si>
    <t>Council of Scientific &amp; Industrial Research (CSIR) - India; CSIR - Institute of Himalayan Bioresource Technology (IHBT); Punjabi University</t>
  </si>
  <si>
    <t>Uniyal, SK (corresponding author), CSIR Inst Himalayan Bioresource Technol, Biodivers Div, Palampur 176061, Himachal Prades, India.</t>
  </si>
  <si>
    <t>suniyal@ihbt.res.in</t>
  </si>
  <si>
    <t>Datta, Arunava/AFD-8448-2022; Jaryan, Vikrant/D-5763-2015</t>
  </si>
  <si>
    <t>Datta, Arunava/0000-0002-3134-491X; Jaryan, Vikrant/0000-0003-0409-8642; Kumar, Professor Amit/0000-0002-5913-4308</t>
  </si>
  <si>
    <t>Council of Scientific and Industrial Research, New Delhi</t>
  </si>
  <si>
    <t>Council of Scientific and Industrial Research, New Delhi(Council of Scientific &amp; Industrial Research (CSIR) - India)</t>
  </si>
  <si>
    <t>We thank the Director CSIR-IHBT, Palampur for providing facilities and encouragement, and the staff and faculty of CSIR-IHBT herbarium for fruitful discussions. V.J. thanks the Council of Scientific and Industrial Research, New Delhi for Senior Research Fellowship. We acknowledge the constructive comments of the editor and the two anonymous reviewers that helped improve the manuscript. This is IHBT communication number 3410.</t>
  </si>
  <si>
    <t>INDIAN ACAD SCIENCES</t>
  </si>
  <si>
    <t>BANGALORE</t>
  </si>
  <si>
    <t>C V RAMAN AVENUE, SADASHIVANAGAR, P B #8005, BANGALORE 560 080, INDIA</t>
  </si>
  <si>
    <t>0011-3891</t>
  </si>
  <si>
    <t>CURR SCI INDIA</t>
  </si>
  <si>
    <t>Curr. Sci.</t>
  </si>
  <si>
    <t>NOV 10</t>
  </si>
  <si>
    <t>259ZD</t>
  </si>
  <si>
    <t>WOS:000327563900022</t>
  </si>
  <si>
    <t>Bhandari, MS; Meena, RK; Shankhwar, R; Shekhar, C; Saxena, J; Kant, R; Pandey, VV; Barthwal, S; Pandey, S; Chandra, G; Ginwal, HS</t>
  </si>
  <si>
    <t>Bhandari, Maneesh S.; Meena, Rajendra K.; Shankhwar, Rajeev; Shekhar, Chander; Saxena, Jalaj; Kant, Rama; Pandey, Vijay V.; Barthwal, Santan; Pandey, Shailesh; Chandra, Girish; Ginwal, Harish S.</t>
  </si>
  <si>
    <t>Prediction Mapping Through Maxent Modeling Paves the Way for the Conservation of Rhododendron arboreum in Uttarakhand Himalayas</t>
  </si>
  <si>
    <t>JOURNAL OF THE INDIAN SOCIETY OF REMOTE SENSING</t>
  </si>
  <si>
    <t>Maxent model; Rhododendron arboreum; Eco-distribution map; Genetic diversity</t>
  </si>
  <si>
    <t>POTENTIAL DISTRIBUTION; CLIMATE-CHANGE; PLANT; CONSUMPTION; MELIACEAE; PRADESH; L.</t>
  </si>
  <si>
    <t>In the middle Himalayas, Rhododendron arboreum is shrinking due to low seed viability, poor regeneration, habitat degradation and fragmentation, habitat distortion, and species invasion. Further, developmental activities, the encroachment of forestland for agriculture, urbanization, and industrial expansion put additional burdens on its natural distribution. The present work focused on the prediction of R. arboreum distribution in Uttarakhand Himalayas using the Maxent model. In total, 1077 geospatial data were recorded, 300 well-distributed geo-coordinates were used to predict and estimate the distribution, while the rest were used to validate the model. The Maxent model generated AUC curve with an accurate and significant value of 0.886 +/- 0.023. Bioclimatic variables such as temperature seasonality (Bio 4), annual temperature range (Bio 7), altitude (Alt), annual precipitation (Bio 12), and precipitation seasonality (Bio 15) contributed significantly to predict the distribution, as revealed by the Jackknife test. Within the total geographical area of 617.48 km(2) under R. arboreum distribution as shown over Landsat 8 generated map, 167.48 km(2) was found to be very dense, 320.75 km(2) was moderately dense, and 129.25 km(2) was open. The estimated distributed area was 2733.08 km(2). The satellite-based mapping and model-based prediction of R. arboreum are of paramount importance to the foresters and researchers for species conservation, management, and utilization in a sustainable manner.</t>
  </si>
  <si>
    <t>[Bhandari, Maneesh S.; Meena, Rajendra K.; Shankhwar, Rajeev; Shekhar, Chander; Kant, Rama; Barthwal, Santan; Ginwal, Harish S.] Forest Res Inst, Div Genet &amp; Tree Improvement, Dehra Dun 248195, Uttarakhand, India; [Saxena, Jalaj; Pandey, Vijay V.; Pandey, Shailesh] Forest Res Inst, Forest Pathol Discipline, Div Forest Protect, Dehra Dun 248006, Uttarakhand, India; [Chandra, Girish] Indian Council Forestry Res &amp; Educ, Div Forestry Stat, Dehra Dun 248006, Uttarakhand, India</t>
  </si>
  <si>
    <t>Indian Council of Forestry Research &amp; Education (ICFRE); Forest Research Institute (FRI); Indian Council of Forestry Research &amp; Education (ICFRE); Forest Research Institute (FRI); Indian Council of Forestry Research &amp; Education (ICFRE)</t>
  </si>
  <si>
    <t>Bhandari, MS; Ginwal, HS (corresponding author), Forest Res Inst, Div Genet &amp; Tree Improvement, Dehra Dun 248195, Uttarakhand, India.</t>
  </si>
  <si>
    <t>maneesh31803@gmail.com; rajnrcpb@gmail.com; 1986sergent@gmail.com; chandershekhargenetics@gmail.com; jalajsaxena89@gmail.com; rgpb82@gmail.com; vijayvardhan1989@gmail.com; barthwal.santan@gmail.com; shailesh31712@gmail.com; chandrag@icfre.org; ginwalhs@icfre.org</t>
  </si>
  <si>
    <t>PANDEY, VIJAY V/A-7523-2017; Pandey, Shailesh/AAX-9993-2020; Barthwal, Santan/AAJ-2248-2020</t>
  </si>
  <si>
    <t>PANDEY, VIJAY V/0000-0001-9448-9692; Barthwal, Santan/0000-0003-0030-9692; chandra, girish/0000-0001-8946-7966; Bhandari, Maneesh Singh/0000-0002-7069-7048</t>
  </si>
  <si>
    <t>Ministry of Environment, Forest and Climate Change (MoEF&amp;CC), Government of India, New Delhi [13-17/2012-CAMPA]</t>
  </si>
  <si>
    <t>Ministry of Environment, Forest and Climate Change (MoEF&amp;CC), Government of India, New Delhi</t>
  </si>
  <si>
    <t>The financial support by the Ministry of Environment, Forest and Climate Change (MoEF&amp;CC), Government of India, New Delhi, under Grant No. 13-17/2012-CAMPA, dated 21st January 2016, is gratefully acknowledged. The authors are thankful to the Director, FRI, for providing laboratory facilities and acknowledge the State Forest Department, Government of Uttarakhand, for permission and support during the field surveys. Authors are highly obliged to the anonymous reviewer for critical analysis of the manuscript.</t>
  </si>
  <si>
    <t>0255-660X</t>
  </si>
  <si>
    <t>0974-3006</t>
  </si>
  <si>
    <t>J INDIAN SOC REMOTE</t>
  </si>
  <si>
    <t>J. Indian Soc. Remote Sens.</t>
  </si>
  <si>
    <t>MAR</t>
  </si>
  <si>
    <t>10.1007/s12524-019-01089-0</t>
  </si>
  <si>
    <t>DEC 2019</t>
  </si>
  <si>
    <t>Environmental Sciences; Remote Sensing</t>
  </si>
  <si>
    <t>Environmental Sciences &amp; Ecology; Remote Sensing</t>
  </si>
  <si>
    <t>KV2WG</t>
  </si>
  <si>
    <t>WOS:000504157900002</t>
  </si>
  <si>
    <t>Bhandari, MS; Meena, RK; Shankhwar, R; Pandey, S; Kant, R; Barthwal, S; Ginwal, HS</t>
  </si>
  <si>
    <t>Bhandari, Maneesh S.; Meena, Rajendra K.; Shankhwar, Rajeev; Pandey, Shailesh; Kant, Rama; Barthwal, Santan; Ginwal, Harish S.</t>
  </si>
  <si>
    <t>Global warming scenario depicts enhanced spatial distribution of Quercus lanata in the western Himalayas</t>
  </si>
  <si>
    <t>INTERNATIONAL JOURNAL OF GLOBAL WARMING</t>
  </si>
  <si>
    <t>Quercus lanata; Indian Himalayan Region; IHR; MaxEnt model; ecological niche; global warming</t>
  </si>
  <si>
    <t>POTENTIAL DISTRIBUTION; MEDICINAL-PLANT</t>
  </si>
  <si>
    <t>Quercus lanata, native to Indian Himalayan Region (IHR), is a less explored but extremely important species. Habitat fragmentation, forest degradation, lower seed viability and relegated regeneration contributed to the declining population of this species. The present study aimed to predict the distribution of Q. lanata in western Himalayas using MaxEnt modelling, where 70% of the geo-coordinates were used for prediction and rest for validation. Results revealed the statistically significant AUC value ranged from 0.896 +/- 0.095 (LGM) to 0.982 +/- 0.021 (current). Under the global warming scenario, the ecological niche predicted by the RCP 2.6, 4.5, 6.0 and 8.5 climatic models showed significant increase in average area (60.16%) than the current prediction, with highest prediction (187.74 km(2)) was shown by RCP 4.5 during 2070. The MaxEnt model revealed an increase inhabitation of Q. lanata in future and suggested that the species could be used particularly in plantation forestry to mitigate the global warming threats.</t>
  </si>
  <si>
    <t>[Bhandari, Maneesh S.; Meena, Rajendra K.; Shankhwar, Rajeev; Kant, Rama; Barthwal, Santan; Ginwal, Harish S.] Forest Res Inst, Div Genet &amp; Tree Improvement, Dehra Dun 248195, Uttarakhand, India; [Pandey, Shailesh] Forest Res Inst, Div Forest Protect, Forest Pathol Discipline, Dehra Dun 248006, Uttarakhand, India</t>
  </si>
  <si>
    <t>Indian Council of Forestry Research &amp; Education (ICFRE); Forest Research Institute (FRI); Indian Council of Forestry Research &amp; Education (ICFRE); Forest Research Institute (FRI)</t>
  </si>
  <si>
    <t>Bhandari, MS (corresponding author), Forest Res Inst, Div Genet &amp; Tree Improvement, Dehra Dun 248195, Uttarakhand, India.</t>
  </si>
  <si>
    <t>maneesh31803@gmail.com; rajnrcpb@gmail.com; 1986sergent@gmail.com; shailesh31712@gmail.com; rgpb82@gmail.com; barthwal.santan@gmail.com; ginwalhs@icfre.org</t>
  </si>
  <si>
    <t>Pandey, Shailesh/AAX-9993-2020</t>
  </si>
  <si>
    <t>The financial support by the Ministry of Environment, Forest and Climate Change (MoEF&amp;CC), Government of India, New Delhi under Grant No. 13-17/2012-CAMPA; dated 21st January 2016 is gratefully acknowledged. The authors are thankful to the Director, FRI for providing laboratory facilities and acknowledge the State Forest Department, Government of Uttarakhand for permission and support during the field surveys.</t>
  </si>
  <si>
    <t>INDERSCIENCE ENTERPRISES LTD</t>
  </si>
  <si>
    <t>GENEVA</t>
  </si>
  <si>
    <t>WORLD TRADE CENTER BLDG, 29 ROUTE DE PRE-BOIS, CASE POSTALE 856, CH-1215 GENEVA, SWITZERLAND</t>
  </si>
  <si>
    <t>1758-2083</t>
  </si>
  <si>
    <t>1758-2091</t>
  </si>
  <si>
    <t>INT J GLOBAL WARM</t>
  </si>
  <si>
    <t>Int. J. Glob. Warm.</t>
  </si>
  <si>
    <t>10.1504/IJGW.2020.110861</t>
  </si>
  <si>
    <t>Environmental Sciences</t>
  </si>
  <si>
    <t>OQ0EM</t>
  </si>
  <si>
    <t>WOS:000588465900001</t>
  </si>
  <si>
    <t>Kumar, D; Singh, M; Sharma, S</t>
  </si>
  <si>
    <t>Kumar, D.; Singh, M.; Sharma, S.</t>
  </si>
  <si>
    <t>FATE OF IMPORTANT MEDICINAL PLANTS IN THE EASTERN HIMALAYA IN CHANGING CLIMATE SCENARIOS: A CASE OF PANAX PSEUDOGINSENG WALL</t>
  </si>
  <si>
    <t>APPLIED ECOLOGY AND ENVIRONMENTAL RESEARCH</t>
  </si>
  <si>
    <t>Himalaya; climate change; conservation; Panax pseudoginseng; medicinal plants</t>
  </si>
  <si>
    <t>PREDICTING SPECIES DISTRIBUTIONS; HABITAT FRAGMENTATION; EXTINCTION RISK; CHANGE THREATS; RANGE SHIFTS; CONSERVATION; IMPACTS; VULNERABILITY; MAXENT; FOREST</t>
  </si>
  <si>
    <t>Monitoring the impact of climate change on forest ecosystems, particularly at the species level, can be currently observed in many parts of the world. In this study, Maxent species distribution modelling algorithm was used to predict the suitable habitat for the medicinally important species; Panax pseudoginseng in Sikkim Himalaya The nineteen bioclimatic variables from Worldclim database were used to predict the current potential distribution. Representative Concentration Pathway (RCP) 4.5 and RCP 8.5 scenarios of IPCC 5th assessment was used for predicting the future distribution of species in 2050 and 2070. The Maxent model performed better than random with an average test AUC (Area under Curve) value 0.927 under the predicted current distribution. The projected distribution in future under the both RCPs scenarios showed upward shift of species (i.e., gain in suitable habitat area) in high elevation area over the years of 2050 and 2070. Areas with suitable climatic conditions predicted to decline by the 2050s and the 2070s under both RCP scenarios. The application of predictive Maxent modelling approach presented here may provide policymakers and conservationists, with a useful tool for prediction of species in future climate with only presence distribution records and therefore, can be an effective approach for species restoration and conservation actions.</t>
  </si>
  <si>
    <t>[Kumar, D.] GB Pant Natl Inst Himalayan Environm &amp; Sustainabl, Sikkim Reg Ctr, Gangtok 737101, Sikkim, India; [Singh, M.; Sharma, S.] GB Pant Natl Inst Himalayan Environm &amp; Sustainabl, Head Quarters, Almora 263643, Uttarakhand, India</t>
  </si>
  <si>
    <t>G.B. Pant National Institute of Himalayan Environment &amp; Sustainable Development (GBPNIHESD); G.B. Pant National Institute of Himalayan Environment &amp; Sustainable Development (GBPNIHESD)</t>
  </si>
  <si>
    <t>Kumar, D (corresponding author), GB Pant Natl Inst Himalayan Environm &amp; Sustainabl, Sikkim Reg Ctr, Gangtok 737101, Sikkim, India.</t>
  </si>
  <si>
    <t>devendrawii@gmail.com</t>
  </si>
  <si>
    <t>singh, mithilesh/AHA-1778-2022</t>
  </si>
  <si>
    <t>singh, mithilesh/0000-0002-1258-3974</t>
  </si>
  <si>
    <t>CORVINUS UNIV BUDAPEST</t>
  </si>
  <si>
    <t>BUDAPEST</t>
  </si>
  <si>
    <t>VILLANYI UT 29/43, BUDAPEST, H-1118, HUNGARY</t>
  </si>
  <si>
    <t>1589-1623</t>
  </si>
  <si>
    <t>1785-0037</t>
  </si>
  <si>
    <t>APPL ECOL ENV RES</t>
  </si>
  <si>
    <t>Appl. Ecol. Environ. Res.</t>
  </si>
  <si>
    <t>10.15666/aeer/1706_1349313511</t>
  </si>
  <si>
    <t>Ecology; Environmental Sciences</t>
  </si>
  <si>
    <t>JZ6XS</t>
  </si>
  <si>
    <t>gold</t>
  </si>
  <si>
    <t>WOS:000505251300059</t>
  </si>
  <si>
    <t>Saranya, KRL; Lakshmi, TV; Reddy, CS</t>
  </si>
  <si>
    <t>Saranya, K. R. L.; Lakshmi, T. Vijaya; Reddy, C. Sudhakar</t>
  </si>
  <si>
    <t>Predicting the potential sites of Chromolaena odorata and Lantana camara in forest landscape of Eastern Ghats using habitat suitability models</t>
  </si>
  <si>
    <t>Invasive species; MaxEnt; Random forest; Surface range envelope; Boosted regression tree</t>
  </si>
  <si>
    <t>ALIEN PLANTS; INVASION; DISTRIBUTIONS; SPREAD; MAXENT</t>
  </si>
  <si>
    <t>Conservation strategies need reliable information on species distribution and habitat suitability. Modelling the invasion probability of species is required for invasive alien species management. The present study aims in predicting the suitable habitat and potential distribution of invasive plant species - Chromolaena odorata and Lantana camara. We used the Maximum entropy (MaxEnt), Random forest, Surface range envelope, Boosted regression tree analysis, Classification tree analysis, and Generalised boosted model to identify the suitable habitats for potential environmental distribution of invasive alien species in the Eastern Ghats of Visakhapatnam district, Andhra Pradesh, India. The Area under Curve (AUC) for each model has been estimated for predicting the potentially suitable habitats of invasion. The results suggested that the MaxEnt model, Random forest, boosted regression tree, and Surface range envelope were suitable approaches in identifying areas of potential habitats of selected invasive alien species. This study aids in developing long-term conservation practices for the management of invasive alien species.</t>
  </si>
  <si>
    <t>[Saranya, K. R. L.; Lakshmi, T. Vijaya] Jawaharlal Nehru Technol Univ, Ctr Environm, Inst Sci &amp; Technol, Environm Geomat, Hyderabad 500085, India; [Reddy, C. Sudhakar] Indian Space Res Org, Forest Biodivers &amp; Ecol Div, Natl Remote Sensing Ctr, Hyderabad 500037, India</t>
  </si>
  <si>
    <t>Jawaharlal Nehru Technological University - Hyderabad; Department of Space (DoS), Government of India; Indian Space Research Organisation (ISRO); National Remote Sensing Centre (NRSC)</t>
  </si>
  <si>
    <t>Saranya, KRL (corresponding author), Jawaharlal Nehru Technol Univ, Ctr Environm, Inst Sci &amp; Technol, Environm Geomat, Hyderabad 500085, India.</t>
  </si>
  <si>
    <t>saranyakotturu@gmail.com</t>
  </si>
  <si>
    <t>Reddy, Sudhakar/C-4049-2015</t>
  </si>
  <si>
    <t>Reddy, Sudhakar/0000-0002-5979-1412</t>
  </si>
  <si>
    <t>DEC</t>
  </si>
  <si>
    <t>10.1016/j.ecoinf.2021.101455</t>
  </si>
  <si>
    <t>OCT 2021</t>
  </si>
  <si>
    <t>WL6QX</t>
  </si>
  <si>
    <t>WOS:000710529000001</t>
  </si>
  <si>
    <t>Sreekumar, VB; Sakthivel, RS; Sreejith, KA</t>
  </si>
  <si>
    <t>Sreekumar, V. B.; Sakthivel, R. Sugantha; Sreejith, K. A.</t>
  </si>
  <si>
    <t>Distribution mapping and conservation of Rhopaloblaste augusta (Kurz) H. E. Moore in Nicobar Islands, India</t>
  </si>
  <si>
    <t>AUC values; ecological niche modelling; GIS; maxent; Nicobar Islands</t>
  </si>
  <si>
    <t>SPECIES DISTRIBUTIONS; MAXENT; NICHE</t>
  </si>
  <si>
    <t>Rhopaloblaste augusta (Kurz) H. E. Moore is one of the threatened palm species endemic to Nicobar Islands. In order to know the distribution and conservation status of this palm, Maxent ecological niche modelling was used to predict the accurate distribution. The study revealed that high potential distribution of R. augusta was found in Great Nicobar and Car Nicobar islands; of the ten spatially unique points, six were from Great Nicobar, two from Camorta and one each from Katchall and Car Nicobar Islands. For islands like Tarassa, Chowra, Battimlav, Tinket and Nancowry, the model predicted significant influence of environmental variables in the distribution of species. High precipitation in warmest quarter, above 18 degrees C annual mean temperature and less temperature seasonality are the variables influencing distribution of this species. The islands of Nicobar group are rich in palm resources; however, habitats are extremely fragile owing to the prevalence of intense biotic and abiotic pressure. Urgent conservation initiatives are required to protect the existing endemic species richness of these islands.</t>
  </si>
  <si>
    <t>[Sreekumar, V. B.; Sakthivel, R. Sugantha; Sreejith, K. A.] Kerala Forest Res Inst, Forest Ecol &amp; Biodivers Conservat Div, Peechi 680653, Thrissur, India</t>
  </si>
  <si>
    <t>Sreekumar, VB (corresponding author), Kerala Forest Res Inst, Forest Ecol &amp; Biodivers Conservat Div, Peechi 680653, Thrissur, India.</t>
  </si>
  <si>
    <t>sreekumar@kfri.res.in</t>
  </si>
  <si>
    <t>VB, Sreekumar/0000-0003-0762-4337</t>
  </si>
  <si>
    <t>DD8XR</t>
  </si>
  <si>
    <t>WOS:000370210700014</t>
  </si>
  <si>
    <t>Fand, BB; Kumar, M; Kamble, AL</t>
  </si>
  <si>
    <t>Fand, Babasaheb B.; Kumar, Mahesh; Kamble, Ankush L.</t>
  </si>
  <si>
    <t>Predicting the potential geographic distribution of cotton mealybug Phenacoccus solenopsis in India based on MAXENT ecological niche Model</t>
  </si>
  <si>
    <t>JOURNAL OF ENVIRONMENTAL BIOLOGY</t>
  </si>
  <si>
    <t>DIVA-GIS; Entropy; Phenacoccus solenopsis; Potential distribution</t>
  </si>
  <si>
    <t>TINSLEY HEMIPTERA PSEUDOCOCCIDAE; HOST</t>
  </si>
  <si>
    <t>Mealybug, Phenacoccus solenopsis Tinsley has recently emerged as a serious insect pest of cotton in India. This study demonstrates the use of Maxent algorithm for modeling the potential geographic distribution of P. solenopsis in India with presence-only data. Predictions were made based on the analysis of the relationship between 111 occurrence records for P. solenopsis and the corresponding current and future climate data defined on the study area. The climate data from worldclim database for current (1950-2000) and future (SRES A2 emission scenario for 2050) conditions were used. DIVA-GIS, an open source software for conducting spatial analysis was used for mapping the predictions from Maxent. The algorithm provided reasonable estimates of the species range indicating better discrimination of suitable and unsuitable areas for its occurrence in India under both present and future climatic conditions. The fit for the model as measured by AUC was high, with value of 0.930 for the training data and 0.895 for the test data, indicating the high level of discriminatory power for the Maxent. A Jackknife test for variable importance indicated that mean temperature of coldest quarter with highest gain value was the most important environmental variable determining the potential geographic distribution of P. solenopsis. The approaches used for delineating the ecological niche and prediction of potential geographic distribution are described briefly. Possible applications and limitations of the present modeling approach in future research and as a decision making tool in integrated pest management are discussed.</t>
  </si>
  <si>
    <t>[Fand, Babasaheb B.; Kumar, Mahesh; Kamble, Ankush L.] Indian Council Agr Res, Natl Inst Abiot Stress Management, Pune 413115, Maharashtra, India</t>
  </si>
  <si>
    <t>Indian Council of Agricultural Research (ICAR); ICAR - National Institute of Abiotic Stress Management</t>
  </si>
  <si>
    <t>Fand, BB (corresponding author), Indian Council Agr Res, Natl Inst Abiot Stress Management, Pune 413115, Maharashtra, India.</t>
  </si>
  <si>
    <t>babasahebfand@gmail.com</t>
  </si>
  <si>
    <t>Fand, Babasaheb/AAF-9417-2020</t>
  </si>
  <si>
    <t>Fand, Babasaheb/0000-0002-4957-1002</t>
  </si>
  <si>
    <t>National Institute of Abiotic Stress Management, Baramati - ICAR, New Delhi [IXX08575]</t>
  </si>
  <si>
    <t>National Institute of Abiotic Stress Management, Baramati - ICAR, New Delhi</t>
  </si>
  <si>
    <t>This study is a part of research project entitled Abiotic stresses affecting crop-insect pest interactions in the context of global climate change (Project Code-IXX08575) of National Institute of Abiotic Stress Management, Baramati, funded by ICAR, New Delhi. We are thankful to the Director, NIASM for providing all the necessary facilities and extending his cooperation and support to carry out the present investigations. Dr. DVK Nageshwara Rao, Senior Scientist (Soil Chemistry), Dr. SV Ghadge, Senior Scientist (Agril. Engineering), and Dr. Sunayan Saha, Scientist (Agrometeorology), NIASM, Baramati are duly acknowledged for technical help related to basics of GIS, its applications, and ROC analysis.</t>
  </si>
  <si>
    <t>TRIVENI ENTERPRISES</t>
  </si>
  <si>
    <t>LUCKNOW</t>
  </si>
  <si>
    <t>C/O KIRAN DALELA, 1/206 VIKAS NAGAR, KURSI RD, LUCKNOW 226 022, INDIA</t>
  </si>
  <si>
    <t>0254-8704</t>
  </si>
  <si>
    <t>J ENVIRON BIOL</t>
  </si>
  <si>
    <t>J.Environ.Biol.</t>
  </si>
  <si>
    <t>AN6WC</t>
  </si>
  <si>
    <t>WOS:000340738100029</t>
  </si>
  <si>
    <t>Singh, AK; Srivastava, SC; Verma, P</t>
  </si>
  <si>
    <t>Singh, Atul K.; Srivastava, Sharad C.; Verma, Pushpendra</t>
  </si>
  <si>
    <t>MaxEnt distribution modeling for predicting Oreochromis niloticus invasion into the Ganga river system, India and conservation concern of native fish biodiversity</t>
  </si>
  <si>
    <t>AQUATIC ECOSYSTEM HEALTH &amp; MANAGEMENT</t>
  </si>
  <si>
    <t>Tilapia; spatial distribution modeling; freshwater habitat</t>
  </si>
  <si>
    <t>SPECIES DISTRIBUTIONS; VALIDATION; DIVERSITY</t>
  </si>
  <si>
    <t>In order to assess the distribution pattern and understand the prevailing factors for predicting further expansion of an exotic fish Oreochromis niloticus, this study was undertaken in the Ganga river flowing through the state of Uttar Pradesh using MaxEnt model. The authors report the distribution pattern of O. niloticus and prevailing causative factors mounting the expansion of O. niloticus in the Ganges based on MaxEnt modeling technique. The presence only occurrence data-set for this invasive species was prepared from the field data and also from data collated from the authenticated publications of different fisheries researchers. The data-set was analyzed with environmental and topographical variables typically incorporating seasonal and temporal variability using MaxEnt, a maximum entropy algorithm which showed that the area under curve was much closer to 1 (0.999). The model predicted elevation as the most influential predictor variable with permutation importance of 69.2% followed by slope_steepness (10.1%), Tmax_1 (7.3%) and Srad_5 (6.8%). The findings from the results suggest that invasive O. niloticus tend to spread in rivers where elevation is lower as well as slope_steepness of the river is higher and thus indicated that invasion might be higher in the downstream of the river. The model suggests that topography and its derived variable are the most significant predictors for distribution of invasive O. niloticus. The results of this study also confirm that the water qualities of the Ganga river are suitable for O. niloticus and if the model is supplemented with water quality variables data, the influential predictor variable in water quality can be well investigated with permutation importance.</t>
  </si>
  <si>
    <t>[Singh, Atul K.; Srivastava, Sharad C.; Verma, Pushpendra] Natl Bur Fish Genet Resources, Canal Ring Rd,PO Dilkusha, Lucknow 226002, Uttar Pradesh, India</t>
  </si>
  <si>
    <t>Indian Council of Agricultural Research (ICAR); ICAR - National Bureau of Fish Genetic Resources</t>
  </si>
  <si>
    <t>Singh, AK (corresponding author), Natl Bur Fish Genet Resources, Canal Ring Rd,PO Dilkusha, Lucknow 226002, Uttar Pradesh, India.</t>
  </si>
  <si>
    <t>aksingh56@rediffmail.com</t>
  </si>
  <si>
    <t>MICHIGAN STATE UNIV PRESS</t>
  </si>
  <si>
    <t>E LANSING</t>
  </si>
  <si>
    <t>1405 SOUTH HARRISON RD, STE 25 MANLY MILES BUILDING, E LANSING, MI 48823-5202 USA</t>
  </si>
  <si>
    <t>1463-4988</t>
  </si>
  <si>
    <t>1539-4077</t>
  </si>
  <si>
    <t>AQUAT ECOSYST HEALTH</t>
  </si>
  <si>
    <t>Aquat. Ecosyst. Health Manag.</t>
  </si>
  <si>
    <t>APR-JUN</t>
  </si>
  <si>
    <t>10.14321/aehm.024.02.08</t>
  </si>
  <si>
    <t>Ecology; Environmental Sciences; Marine &amp; Freshwater Biology; Water Resources</t>
  </si>
  <si>
    <t>Environmental Sciences &amp; Ecology; Marine &amp; Freshwater Biology; Water Resources</t>
  </si>
  <si>
    <t>UW1KR</t>
  </si>
  <si>
    <t>WOS:000699924400008</t>
  </si>
  <si>
    <t>Ray, D; Behera, MD; Jacob, J</t>
  </si>
  <si>
    <t>Ray, Debabrata; Behera, Mukunda Dev; Jacob, James</t>
  </si>
  <si>
    <t>Improving spatial transferability of ecological niche model of Hevea brasiliensis using pooled occurrences of introduced ranges in two biogeographic regions of India</t>
  </si>
  <si>
    <t>Maxent; Species distribution modelling; Realized niche; Rubber tree; Unfilled niche</t>
  </si>
  <si>
    <t>SPECIES DISTRIBUTION MODELS; CLIMATIC NICHE; PREDICTION ERRORS; RUBBER TREES; DISTRIBUTIONS; CONSERVATISM; EVOLUTION; SHIFTS; AREAS</t>
  </si>
  <si>
    <t>Improved spatial transferability of ecological niche models is crucial for accurately predicting species preferred habitat; this is especially true for a planted tree species (Hevea brasiliensis Muell. Arg.). Amazonian valley of South America (AZ) is known as native range of this species. To test the transferability of Maxent ecological niche model among two distinct bio-geographical regions of India, Western Ghats (WG) and North-East (NE) regions and AZ, the present study was designed. The present spatial distribution of H. brasiliensis was evaluated using the Maxent algorithm using bioclimatic variables and species occurrence data from respective regions. An alternate approach of calibrating the model with pooled occurrence points of various introduced ranges of the species was adapted for predicting the species' presence in unsampled region. Spatial distribution of Hevea species in two biogeographic regions of India modelled by Maxent was found to be quite accurate when the model was calibrated with the sampled occurrence points of the same region as evidenced from our previous studies. However, the present study addresses the issue related to transferability of niche based model to predict the probable distribution of Hevea species in an unsampled region based on either its native or introduced range of the species. The result indicates that transferability depends on the extent of similarity between the climatic spaces occupied by the species in sampled region and unsampled regions of the species' distribution. The spatial transferability of the model was improved by using pooled occurrence data of the species from both introduced regions. (C) 2016 Elsevier B.V. All rights reserved.</t>
  </si>
  <si>
    <t>[Ray, Debabrata] Rubber Res Inst India, Reg Res Stn, Agartala 799006, Tripura, India; [Ray, Debabrata; Behera, Mukunda Dev] Indian Inst Technol, Ctr Oceans Rivers Atmosphere &amp; Land Sci, Kharagpur 721302, W Bengal, India; [Jacob, James] Rubber Res Inst India, Kottayam 686009, Kerala, India</t>
  </si>
  <si>
    <t>Indian Institute of Technology System (IIT System); Indian Institute of Technology (IIT) - Kharagpur</t>
  </si>
  <si>
    <t>Ray, D (corresponding author), Rubber Res Inst India, Reg Res Stn, Agartala 799006, Tripura, India.</t>
  </si>
  <si>
    <t>deburrii@yahoo.co.in; mukundbehera@gmail.com; james@rubberboard.org.in</t>
  </si>
  <si>
    <t>Behera, Mukunda/0000-0002-9976-6270; RAY, DEBABRATA/0000-0002-3664-679X</t>
  </si>
  <si>
    <t>10.1016/j.ecoinf.2016.06.003</t>
  </si>
  <si>
    <t>DR7LX</t>
  </si>
  <si>
    <t>WOS:000380082300015</t>
  </si>
  <si>
    <t>Roy, P; Pal, SC; Chakrabortty, R; Chowdhuri, I; Saha, A; Shit, M</t>
  </si>
  <si>
    <t>Roy, Paramita; Pal, Subodh Chandra; Chakrabortty, Rabin; Chowdhuri, Indrajit; Saha, Asish; Shit, Manisa</t>
  </si>
  <si>
    <t>Climate change and groundwater overdraft impacts on agricultural drought in India: Vulnerability assessment, food security measures and policy recommendation</t>
  </si>
  <si>
    <t>SCIENCE OF THE TOTAL ENVIRONMENT</t>
  </si>
  <si>
    <t>Analytical neural network; Drought-monitoring technology; Maximum entropy; Sustainable planning; Vulnerability assessment</t>
  </si>
  <si>
    <t>SUITABILITY ANALYSIS; WATER-RESOURCES; SUSTAINABILITY; PERSPECTIVE; ADAPTATION; STRATEGIES; NEXUS</t>
  </si>
  <si>
    <t>The problem of drought in India is a major issue in terms of various adverse impacts on livelihood of society. Drought Early Warning System (DEWS), a real-time drought-monitoring tool, has reported that over a fifth of India's geographical area (21.06 %) is suffering drought-like situations. This is 62 % larger than the drought-affected area during the same period last year, which was 7.86 %. Drought affects 21.06 %, with conditions ranging from unusually dry to extremely dry. While 1.63 % and 1.73% of the area are experiencing 'extreme' or 'exceptional' dry conditions, 2.17% is experiencing `severe' dry conditions. Under `moderate' dry circumstances, up to 8.15 % is possible. In this perspective groundwater vulnerability assessment in the overall country is needed for implementing the sustainable and long-term strategies for escaping from this type of hazardous situation. The main objective of this study is to estimate the drought vulnerability in changing climate which eventually influences the food security of India. The groundwater overdraft is one of the crucial elements in agricultural drought vulnerability. Various related parameters have been selected for estimating the drought vulnerability and its impact to food security in India. Here, MaxEnt (maximumentropy) andANN (analytical neural network) has been considered in this perspective. The AUC values for the training datasets in the ANN and MaxEnt model are 0.891 and 0.921, respectively. The AUC values in ANN and MaxEnt model for the validation datasets are 0.876 and 0.904, respectively. Here MaxEnt model is most optimal than ANN considering predictive accuracy. From this study analysis it is established that western, south and middle portion of country is very much prone to drought vulnerability. So, special emphases in terms of the regional planning have to be taken into consideration for sustainable planning.</t>
  </si>
  <si>
    <t>[Roy, Paramita; Pal, Subodh Chandra; Chakrabortty, Rabin; Chowdhuri, Indrajit; Saha, Asish] Univ Burdwan, Dept Geog, Bardhaman 713104, W Bengal, India; [Shit, Manisa] Raiganj Univ, Dept Geog, Uttar Dinajpur 733134, W Bengal, India</t>
  </si>
  <si>
    <t>University of Burdwan</t>
  </si>
  <si>
    <t>Pal, SC (corresponding author), Univ Burdwan, Dept Geog, Bardhaman 713104, W Bengal, India.</t>
  </si>
  <si>
    <t>geo.subodh@gmail.com</t>
  </si>
  <si>
    <t>Pal, Subodh Chandra/0000-0003-0805-8007; Shit, Manisa/0000-0003-4888-8523; Chakrabortty, Rabin/0000-0002-6323-4838</t>
  </si>
  <si>
    <t>0048-9697</t>
  </si>
  <si>
    <t>1879-1026</t>
  </si>
  <si>
    <t>SCI TOTAL ENVIRON</t>
  </si>
  <si>
    <t>Sci. Total Environ.</t>
  </si>
  <si>
    <t>NOV 25</t>
  </si>
  <si>
    <t>10.1016/j.scitotenv.2022.157850</t>
  </si>
  <si>
    <t>8K9XG</t>
  </si>
  <si>
    <t>WOS:000923445000012</t>
  </si>
  <si>
    <t>Anand, V; Oinam, B; Singh, IH</t>
  </si>
  <si>
    <t>Anand, Vicky; Oinam, Bakimchandra; Singh, Irom Hamilton</t>
  </si>
  <si>
    <t>Predicting the current and future potential spatial distribution of endangered Rucervus eldii eldii (Sangai) using MaxEnt model</t>
  </si>
  <si>
    <t>ENVIRONMENTAL MONITORING AND ASSESSMENT</t>
  </si>
  <si>
    <t>Rucervus eldii eldii; MaxEnt; Jackknife test; Climate change; Geographical Information System (GIS)</t>
  </si>
  <si>
    <t>SPECIES DISTRIBUTIONS</t>
  </si>
  <si>
    <t>Ecological factors that control the species distribution patterns at various spatiotemporal scales will get affected by climate change. To combat the situation, in the past few decades geographical information system (GIS) and remote sensing have been widely used by the researchers in the field of wildlife and habitat suitability modeling. The main objective of this study is to map and predict the current and future habitat suitability potential of Rucervus eldii eldii in Keibul Lamjao National Park (KLNP) using MaxEnt. Presence location data of the species, topographic factors, and bio-climatic variables were used as input in the MaxEnt software to map current habitat suitability potential. To map the habitat suitability potential for future, two representative concentration pathway (RCP) scenarios RCP 2.6 and RCP 8.5 for the years 2050 and 2070 were used. The model returned an average AUC value of 0.944 which indicates the model to be sensitive and descriptive. Isothermality and precipitation in the wettest quarter were found to be two most significant variables. The suitable range of precipitation in the wettest quarter for Rucervus eldii eldii varies from 1365 to 1410 mm with an optimal value of 1405 mm and isothermality from 46.43 to 46.6% with an optimal value of 46.5%. Current habitat suitability results of the model show 0.45 km(2) of the area under no potential, 29.25 km(2) of the area under least potential, 8.29 km(2) of the area under moderate potential, 9.21 km(2) of the area under good potential, and 8.82 km(2) of the area under high potential. Both RCPs for the years 2050 and 2070 show the decreasing trend in the area under high suitability potential and increasing trend under no suitability potential. The results of this study can provide aid in the management and protection of Rucervus eldii eldii.</t>
  </si>
  <si>
    <t>[Anand, Vicky; Oinam, Bakimchandra; Singh, Irom Hamilton] Natl Inst Technol Manipur, Dept Civil Engn, Imphal 795004, Manipur, India</t>
  </si>
  <si>
    <t>National Institute of Technology (NIT System); National Institute of Technology Manipur</t>
  </si>
  <si>
    <t>Anand, V (corresponding author), Natl Inst Technol Manipur, Dept Civil Engn, Imphal 795004, Manipur, India.</t>
  </si>
  <si>
    <t>vicky.einstein@gmail.com</t>
  </si>
  <si>
    <t>Oinam, Bakimchandra/A-8750-2016</t>
  </si>
  <si>
    <t>Oinam, Bakimchandra/0000-0002-8072-9816</t>
  </si>
  <si>
    <t>third phase of Technical Education Quality Improvement Programme (TEQIP-III), National Institute of Technology, Manipur (NIT-M)</t>
  </si>
  <si>
    <t>The research outcome of this study was funded in form of project under the third phase of Technical Education Quality Improvement Programme (TEQIP-III), National Institute of Technology, Manipur (NIT-M).</t>
  </si>
  <si>
    <t>0167-6369</t>
  </si>
  <si>
    <t>1573-2959</t>
  </si>
  <si>
    <t>ENVIRON MONIT ASSESS</t>
  </si>
  <si>
    <t>Environ. Monit. Assess.</t>
  </si>
  <si>
    <t>FEB 26</t>
  </si>
  <si>
    <t>10.1007/s10661-021-08950-1</t>
  </si>
  <si>
    <t>QQ3WE</t>
  </si>
  <si>
    <t>WOS:000624453700002</t>
  </si>
  <si>
    <t>Boral, D; Moktan, S</t>
  </si>
  <si>
    <t>Boral, Debasruti; Moktan, Saurav</t>
  </si>
  <si>
    <t>Predictive distribution modeling of Swertia bimaculata in Darjeeling-Sikkim Eastern Himalaya using MaxEnt: current and future scenarios</t>
  </si>
  <si>
    <t>ECOLOGICAL PROCESSES</t>
  </si>
  <si>
    <t>Distribution modeling; Swertia bimaculata; MaxEnt; Eastern Himalaya</t>
  </si>
  <si>
    <t>CLIMATE-CHANGE; MEDICINAL-PLANT; POTENTIAL DISTRIBUTION; HABITAT DISTRIBUTION; EXTINCTION RISK; CONSERVATION; L.; REINTRODUCTION; POPULATIONS; DIVERSITY</t>
  </si>
  <si>
    <t>Background As global temperatures continue to rise, species distribution modeling is a suitable tool for identifying rare and endangered species most at risk of extinction, along with tracking shifting geographical range. Methods The present study investigates the potential distribution of Swertia bimaculata in the Darjeeling-Sikkim region of Eastern Himalaya in current and future climate scenarios of GFDL-CM3 (Geophysical Fluid Dynamics Laboratory-Climate Model 3) for the year 2050 and year 2070 through MaxEnt presence data modeling. Two sets of variables were used for modeling current scenario. The models were evaluated using AUC (area under the curve) values and TSS (true skill statistic). Results Habitat assessment of the species shows low and sporadic distribution within the study area. A significant decrease is observed in the possible range of the species in the future climate scenario with the habitat decreasing from 869.48 to 0 km(2). Resultant maps from the modeling process show significant upward shifting of the species range along the altitudinal gradient. Still, results should be taken with caution given the low number of occurrences used in the modeling. Conclusions The results thus highlight the vulnerability of the species towards extinction in the near future.</t>
  </si>
  <si>
    <t>[Boral, Debasruti; Moktan, Saurav] Univ Calcutta, Dept Bot, 35 BC Rd, Kolkata 700019, W Bengal, India</t>
  </si>
  <si>
    <t>University of Calcutta</t>
  </si>
  <si>
    <t>Moktan, S (corresponding author), Univ Calcutta, Dept Bot, 35 BC Rd, Kolkata 700019, W Bengal, India.</t>
  </si>
  <si>
    <t>smbot@caluniv.ac.in</t>
  </si>
  <si>
    <t>Boral, Debasruti/HBS-4263-2022</t>
  </si>
  <si>
    <t>Boral, Debasruti/0000-0002-8679-837X</t>
  </si>
  <si>
    <t>2192-1709</t>
  </si>
  <si>
    <t>ECOL PROCESS</t>
  </si>
  <si>
    <t>Ecol. Process.</t>
  </si>
  <si>
    <t>APR 23</t>
  </si>
  <si>
    <t>10.1186/s13717-021-00294-5</t>
  </si>
  <si>
    <t>RS4EK</t>
  </si>
  <si>
    <t>WOS:000643733800001</t>
  </si>
  <si>
    <t>Singh, AK; Srivastava, SC</t>
  </si>
  <si>
    <t>Singh, Atul K.; Srivastava, Sharad C.</t>
  </si>
  <si>
    <t>Environmental drivers inducing habitat expansion and shift of introduced alien trout in the Himalayan ecosystem and management concerns</t>
  </si>
  <si>
    <t>JOURNAL FOR NATURE CONSERVATION</t>
  </si>
  <si>
    <t>MaxEnt model; Environmental variables; Habitat expansion; Invasion; Management</t>
  </si>
  <si>
    <t>SALMO-TRUTTA; RAINBOW-TROUT; POTENTIAL DISTRIBUTION; SPECIES DISTRIBUTIONS; WATER TEMPERATURE; INVASION SUCCESS; CLIMATE-CHANGE; NATIVE FISHES; MAXENT; RIVER</t>
  </si>
  <si>
    <t>There is a concern of the spread of introduced trout Salmo trutta and Oncorhynchus mykiss which might have potential effects on native fish species in the Himalaya. We present the first assessment of current habitat expansion of introduced trout induced by environmental drivers and posing threats to the local fish diversity. Maximum Entropy (MaxEnt) model was used and overlaid with presence-only data onto bioclimatic and envi-ronmental layers to characterize the conditions most suitable for the habitat expansion of trout. Mean AUC value for S. trutta was 0.919 and 0.881 for O. mykiss respectively showing that the MaxEnt model was highly accurate and statistically significant. The precipitation of driest quarter (Bio_17) alone accounted for 71.4% habitat expansion of S. trutta across rivers' length and 61.1% in the case of O. mykiss. The Jackknife test of different environmental variable particularly Bio_17 and the coldest quarter (Bio_19) depicted their potential role in habitat expansion. The occurrences of trout in the Himalayan streams predicted trade-offs between few envi-ronmental variables and habitat expansion. The findings suggested that habitat expansion of trout was induced by identified environmental drivers impacting the array of biological and ecological integrity in the new geographic spaces concerning trout invasion.</t>
  </si>
  <si>
    <t>[Singh, Atul K.; Srivastava, Sharad C.] Natl Bur Fish Genet Resources, Canal Ring Rd,PO Dilkusha, Lucknow 226002, Uttar Pradesh, India</t>
  </si>
  <si>
    <t>ELSEVIER GMBH</t>
  </si>
  <si>
    <t>MUNICH</t>
  </si>
  <si>
    <t>HACKERBRUCKE 6, 80335 MUNICH, GERMANY</t>
  </si>
  <si>
    <t>1617-1381</t>
  </si>
  <si>
    <t>1618-1093</t>
  </si>
  <si>
    <t>J NAT CONSERV</t>
  </si>
  <si>
    <t>J. Nat. Conserv.</t>
  </si>
  <si>
    <t>10.1016/j.jnc.2023.126392</t>
  </si>
  <si>
    <t>MAR 2023</t>
  </si>
  <si>
    <t>Biodiversity Conservation; Ecology</t>
  </si>
  <si>
    <t>D5JI6</t>
  </si>
  <si>
    <t>WOS:000969091000001</t>
  </si>
  <si>
    <t>Fand, BB; Shashank, PR; Suroshe, SS; Chandrashekar, K; Meshram, NM; Timmanna, HN</t>
  </si>
  <si>
    <t>Fand, Babasaheb B.; Shashank, P. R.; Suroshe, Sachin S.; Chandrashekar, K.; Meshram, Naresh M.; Timmanna, H. N.</t>
  </si>
  <si>
    <t>Invasion risk of the South American tomato pinworm Tuta absoluta (Meyrick) (Lepidoptera: Gelechiidae) in India: predictions based on MaxEnt ecological niche modelling</t>
  </si>
  <si>
    <t>INTERNATIONAL JOURNAL OF TROPICAL INSECT SCIENCE</t>
  </si>
  <si>
    <t>Exotic pests; Invasive alien species; Tuta absoluta; Tomato leaf miner; Quarantine</t>
  </si>
  <si>
    <t>MEALYBUG PHENACOCCUS-SOLENOPSIS; CLIMATE-CHANGE; SPECIES DISTRIBUTION; PHENOLOGY MODEL; TEMPERATURE; GROWTH; SURVIVAL; IMPACT; THREAT; COTTON</t>
  </si>
  <si>
    <t>The South American tomato pinworm Tuta absoluta (Meyrick) (Lepidoptera: Gelechiidae) is a recent invasion in India, causing widespread infestations in tomato crop in the States of central peninsula, especially Maharashtra and Karnataka. Hitherto, this pest was not reported to occur in India and thus presumed to be of exotic origin. The present study attempted to delineate the potential habitat suitability of geographical areas for spread and distribution of T. Absoluta in India. We have modelled the potential habitat distribution of T. absoluta using algorithm in Maxent, a maximum entropy modelling program. The climate niche for T. absoluta was developed based on the relationship between presence only data for 64 places and a reference climate data for the year 2000. This established relationship was then used to predict the changes in potential distribution under future climatic conditions of 2050. The future climate data from SRES A1b emission scenario at a resolution of 10 arc minutes were used for analysing climate change impacts. The predictions from Maxent were mapped in DIVA GIS, an open source computer aided tool for mapping and analysing spatial data. The established model in Maxent gave a reasonable estimate of T. absoluta range with better discrimination of suitable and unsuitable areas for its occurrence under current and future climatic conditions. This was evident from the highest value of AUC i.e. 0.968 and 0.874 for training and test data, respectively. A Jacknife test for variable importance indicated that Bio3 (isothermality) with highest gain value was the most important abiotic factor influencing the potential habitat distribution of T. absoluta. Temperatures &gt;30 degrees C and precipitation &gt;500 mm were found to have detrimental effects on distribution of T. absoluta. The modelled habitat distribution of T. absoluta will be a useful guide for researchers and plant protection workers to frame appropriate management strategies against this invading pest insect to cope with the future climate change conditions.</t>
  </si>
  <si>
    <t>[Fand, Babasaheb B.] ICAR Cent Inst Cotton Res, Div Crop Protect, Nagpur 440010, Maharashtra, India; [Shashank, P. R.; Suroshe, Sachin S.; Chandrashekar, K.; Meshram, Naresh M.; Timmanna, H. N.] ICAR Indian Agr Res Inst, Div Entomol, New Delhi 110012, India</t>
  </si>
  <si>
    <t>Indian Council of Agricultural Research (ICAR); ICAR - Central Institute of Cotton Research; Indian Council of Agricultural Research (ICAR); ICAR - Indian Agricultural Research Institute</t>
  </si>
  <si>
    <t>Fand, BB (corresponding author), ICAR Cent Inst Cotton Res, Div Crop Protect, Nagpur 440010, Maharashtra, India.</t>
  </si>
  <si>
    <t>P.R., Shashank/A-2724-2016; Fand, Babasaheb/AAF-9417-2020; Chadrashekar, K/AAX-4996-2021</t>
  </si>
  <si>
    <t>P.R., Shashank/0000-0002-8177-6091; Fand, Babasaheb/0000-0002-4957-1002;</t>
  </si>
  <si>
    <t>Indian Council of Agricultural Research, New Delhi</t>
  </si>
  <si>
    <t>Indian Council of Agricultural Research, New Delhi(Indian Council of Agricultural Research (ICAR))</t>
  </si>
  <si>
    <t>The authors would like to thank Dr. N.K. Krishna Kumar, Deputy Director General (Horticulture), Indian Council of Agricultural Research, New Delhi for his encouragement and support to undertake this work. The authors are highly grateful to Dr.Gareth Richards, Compendium Programme Manager, CABI Head Office, Wallingford, United Kingdom for kind permission to use the presence only data on T. absoluta from CABI database on invasive species.</t>
  </si>
  <si>
    <t>SPRINGER INTERNATIONAL PUBLISHING AG</t>
  </si>
  <si>
    <t>CHAM</t>
  </si>
  <si>
    <t>GEWERBESTRASSE 11, CHAM, CH-6330, SWITZERLAND</t>
  </si>
  <si>
    <t>1742-7584</t>
  </si>
  <si>
    <t>1742-7592</t>
  </si>
  <si>
    <t>INT J TROP INSECT SC</t>
  </si>
  <si>
    <t>Int. J. Trop. Insect Sci.</t>
  </si>
  <si>
    <t>10.1007/s42690-020-00103-0</t>
  </si>
  <si>
    <t>JAN 2020</t>
  </si>
  <si>
    <t>Entomology</t>
  </si>
  <si>
    <t>NH8NM</t>
  </si>
  <si>
    <t>WOS:000507360400001</t>
  </si>
  <si>
    <t>Ghosh, A; Basu, A</t>
  </si>
  <si>
    <t>Ghosh, Abhik; Basu, Ayanendranath</t>
  </si>
  <si>
    <t>A Scale-Invariant Generalization of the Renyi Entropy, Associated Divergences and Their Optimizations Under Tsallis' Nonextensive Framework</t>
  </si>
  <si>
    <t>IEEE TRANSACTIONS ON INFORMATION THEORY</t>
  </si>
  <si>
    <t>Renyi entropy; maximum entropy (MaxEnt) distribution; cross-entropy minimization; relative entropy; nonextensive constraints; logarithmic norm entropy; escort distribution; alpha-convex set; pythagorean property; projection rules; robust statistics</t>
  </si>
  <si>
    <t>Entropy and relative or cross entropy measures are two very fundamental concepts in information theory and are also widely used for statistical inference across disciplines. The related optimization problems, in particular the maximization of the entropy and the minimization of the cross entropy or relative entropy (divergence), are essential for general logical inference in our physical world. In this paper, we discuss a two parameter generalization of the popular Renyi entropy and associated optimization problems. We derive the desired entropic characteristics of the new generalized entropy measure including its positivity, expandability, extensivity and generalized (sub-)additivity. More importantly, when considered over the class of sub-probabilities, our new family turns out to be scale-invariant; this property does not hold for most existing generalized entropy measures. We also propose the corresponding cross entropy and relative entropy measures and discuss their geometric properties including generalized Pythagorean results over beta-convex sets. The maximization of the new entropy and the minimization of the corresponding cross or relative entropy measures are carried out explicitly under the non-extensive ('third-choice') constraints given by the Tsallis' normalized q-expectations which also correspond to the beta-linear family of probability distributions. Important properties of the associated forward and reverse projection rules are discussed along with their existence and uniqueness. In this context, we have come up with, for the first time, a class of entropy measures a subfamily of our two-parameter generalization - that leads to the classical (extensive) exponential family of MaxEnt distributions under the non-extensive constraints; this discovery has been illustrated through the useful concept of escort distributions and can potentially be important for future research in information theory. Other members of the new entropy family, however, lead to the power-law type generalized q-exponential MaxEnt distributions which is in conformity with Tsallis' nonextensive theory. Therefore, our new family indeed provides a wide range of entropy and associated measures combining both the extensive and nonextensive MaxEnt theories under one umbrella.</t>
  </si>
  <si>
    <t>[Ghosh, Abhik; Basu, Ayanendranath] Indian Stat Inst, Interdisciplinary Stat Res Unit, Kolkata 700108, India</t>
  </si>
  <si>
    <t>Indian Statistical Institute; Indian Statistical Institute Kolkata</t>
  </si>
  <si>
    <t>Basu, A (corresponding author), Indian Stat Inst, Interdisciplinary Stat Res Unit, Kolkata 700108, India.</t>
  </si>
  <si>
    <t>ayanbasu@isical.ac.in</t>
  </si>
  <si>
    <t>Ghosh, Abhik/AAH-1277-2020; Ghosh, Abhik/A-7388-2017</t>
  </si>
  <si>
    <t>Ghosh, Abhik/0000-0003-1161-6364; Basu, Ayanendranath/0000-0003-1416-9109; Ghosh, Abhik/0000-0003-3688-4584</t>
  </si>
  <si>
    <t>Indian Statistical Institute, Kolkata, India</t>
  </si>
  <si>
    <t>The work of Abhik Ghosh was supported in part by an internal research grant from the Indian Statistical Institute, Kolkata, India.</t>
  </si>
  <si>
    <t>IEEE-INST ELECTRICAL ELECTRONICS ENGINEERS INC</t>
  </si>
  <si>
    <t>PISCATAWAY</t>
  </si>
  <si>
    <t>445 HOES LANE, PISCATAWAY, NJ 08855-4141 USA</t>
  </si>
  <si>
    <t>0018-9448</t>
  </si>
  <si>
    <t>1557-9654</t>
  </si>
  <si>
    <t>IEEE T INFORM THEORY</t>
  </si>
  <si>
    <t>IEEE Trans. Inf. Theory</t>
  </si>
  <si>
    <t>APR</t>
  </si>
  <si>
    <t>10.1109/TIT.2021.3054980</t>
  </si>
  <si>
    <t>Computer Science, Information Systems; Engineering, Electrical &amp; Electronic</t>
  </si>
  <si>
    <t>Computer Science; Engineering</t>
  </si>
  <si>
    <t>RA1TP</t>
  </si>
  <si>
    <t>Green Submitted</t>
  </si>
  <si>
    <t>WOS:000631200600007</t>
  </si>
  <si>
    <t>Hebbar, KB; Abhin, PS; Jose, VS; Neethu, P; Santhosh, A; Shil, S; Prasad, PVV</t>
  </si>
  <si>
    <t>Hebbar, Kukkehalli Balachandra; Abhin, Pulloott Sukumar; Jose, Veliyathukudy Sanjo; Neethu, Poonchalikundil; Santhosh, Arya; Shil, Sandip; Prasad, P. V. Vara</t>
  </si>
  <si>
    <t>Predicting the Potential Suitable Climate for Coconut (Cocos nucifera L.) Cultivation in India under Climate Change Scenarios Using the MaxEnt Model</t>
  </si>
  <si>
    <t>PLANTS-BASEL</t>
  </si>
  <si>
    <t>coconut; high temperature; prediction; MaxEnt; vulnerability; climate change</t>
  </si>
  <si>
    <t>SPECIES DISTRIBUTIONS; PLANT-DISTRIBUTION; IMPACTS; YIELD; DETERMINANTS; FUTURE; SUITABILITY; GROWTH</t>
  </si>
  <si>
    <t>Climate change and climate variability are projected to alter the geographic suitability of lands for crop cultivation. Early awareness of the future climate of the current cultivation areas for a perennial tree crop like coconut is needed for its adaptation and sustainable cultivation in vulnerable areas. We analyzed coconut's vulnerability to climate change in India, based on climate projections for the 2050s and the 2070s under two Representative Concentration Pathways (RCPs): 4.5 and 8.5. Based on the current cultivation regions and climate change predictions from seven ensembles of Global Circulation Models, we predict changes in relative climatic suitability for coconut cultivation using the MaxEnt model. Bioclimatic variables Bio 4 (temperature seasonality, 34.4%) and Bio 7 (temperature annual range, 28.7%) together contribute 63.1%, which along with Bio 15 (precipitation seasonality, 8.6%) determined 71.7% of the climate suitability for coconuts in India. The model projected that some current coconut cultivation producing areas will become unsuitable (plains of South interior Karnataka and Tamil Nadu) requiring crop change, while other areas will require adaptations in genotypic or agronomic management (east coast and the south interior plains), and yet in others, the climatic suitability for growing coconut will increase (west coast). The findings suggest the need for adaptation strategies so as to ensure sustainable cultivation of coconut at least in presently cultivated areas.</t>
  </si>
  <si>
    <t>[Hebbar, Kukkehalli Balachandra; Abhin, Pulloott Sukumar; Neethu, Poonchalikundil; Santhosh, Arya] Indian Council Agr Res, Cent Plantat Crops Res Inst, Kasaragod 671124, Kerala, India; [Jose, Veliyathukudy Sanjo] Forest Res Inst, Dehra Dun 248001, Uttarakhand, India; [Shil, Sandip] Indian Council Agr Res, Cent Plantat Crops Res Inst Res Ctr, Mohit Nagar 735101, W Bengal, India; [Prasad, P. V. Vara] Kansas State Univ, Sustainable Intensificat Innovat Lab, Manhattan, KS 66506 USA</t>
  </si>
  <si>
    <t>Indian Council of Agricultural Research (ICAR); ICAR - Central Plantation Crops Research Institute; Indian Council of Forestry Research &amp; Education (ICFRE); Forest Research Institute (FRI); Indian Council of Agricultural Research (ICAR); Kansas State University</t>
  </si>
  <si>
    <t>Hebbar, KB (corresponding author), Indian Council Agr Res, Cent Plantat Crops Res Inst, Kasaragod 671124, Kerala, India.</t>
  </si>
  <si>
    <t>hebbar.kb@icar.gov.in; abhinsukumarp@gmail.com; sanjojosev@gmail.com; neethupsankaran@gmail.com; aryaaroma136@gmail.com; sandip.iasri@gmail.com; vara@ksu.edu</t>
  </si>
  <si>
    <t>Prasad, P.V. Vara/B-3835-2012</t>
  </si>
  <si>
    <t>Prasad, P.V. Vara/0000-0001-6632-3361; SHIL, SANDIP/0000-0003-4652-6924; Jose V, Sanjo/0000-0002-5945-4192; Hebbar, K B/0000-0002-3150-2551</t>
  </si>
  <si>
    <t>Indian Council of Agricultural Research; United States Department of Agriculture</t>
  </si>
  <si>
    <t>Indian Council of Agricultural Research(Indian Council of Agricultural Research (ICAR)); United States Department of Agriculture(United States Department of Agriculture (USDA))</t>
  </si>
  <si>
    <t>Authors thank Indian Council of Agricultural Research for supporting this research. The senior author (K.B.H.) thanks the Borlaug Fellowship of the United States Department of Agriculture for providing opportunity to establish collaboration with Department of Agronomy at Kansas State University.</t>
  </si>
  <si>
    <t>2223-7747</t>
  </si>
  <si>
    <t>Plants-Basel</t>
  </si>
  <si>
    <t>10.3390/plants11060731</t>
  </si>
  <si>
    <t>0B2PY</t>
  </si>
  <si>
    <t>Green Published, gold</t>
  </si>
  <si>
    <t>WOS:000774483800001</t>
  </si>
  <si>
    <t>Remya, K; Ramachandran, A; Jayakumar, S</t>
  </si>
  <si>
    <t>Remya, K.; Ramachandran, A.; Jayakumar, S.</t>
  </si>
  <si>
    <t>Predicting the current and future suitable habitat distribution of Myristica dactyloides Gaertn. using MaxEnt model in the Eastern Ghats, India</t>
  </si>
  <si>
    <t>Climate change; Habitat suitability; MaxEnt; Myristica dactyloides Gaertn.</t>
  </si>
  <si>
    <t>SPECIES DISTRIBUTION MODELS; CLIMATE-CHANGE; POTENTIAL DISTRIBUTION; ECOLOGICAL NICHES; MEDICINAL-PLANT; SAMPLE-SIZE; PERFORMANCE; DIVERSITY; NUMBERS</t>
  </si>
  <si>
    <t>Global biodiversity has already been altered by the climatic changes in various means like species migration, changes in habitat distribution, seasonality changes in phenology etc. In order to implement sustainable conservation or adaptation strategy, it is necessary to understand the impacts of climate change on both ecosystem and species level. Here we present an assessment on current and future habitat suitability distribution of Myristica dactyloides Gaertn. (MD), a medicinally and ecologically important tree species by using a maximum entropy (MaxEnt) species distribution model. The future predictions were done for the year 2050 and 2070 using the bioclimatic variables having 1 km spatial resolution from two different models of fifth phase of the coupled model intercomparison project (CMIP5). This study was carried out in the Kolli hill, Eastern Ghats of India. The AUC values confirmed the accuracy of model prediction based on 22 occurrence points. Environmental variables' contributions were evaluated using jackknife test. The more influencing variables will be annual temperature, annual precipitation and precipitation of wettest month. Finally, this study found that there will be a significant reduction in the habitat suitability distribution of Myristica dactyloides in the year 2050 and 2070 in the study area. Hence with the performance of the model, this study found that MaxEnt could be an effective tool for species rehabilitation and biodiversity conservation planning in the light of climate change. (C) 2015 Elsevier B.V. All rights reserved.</t>
  </si>
  <si>
    <t>[Remya, K.; Ramachandran, A.] Anna Univ, Ctr Climate Change &amp; Adaptat Res, Madras 600025, Tamil Nadu, India; [Jayakumar, S.] Pondicherry Univ, Sch Life Sci, Dept Ecol &amp; Environm Sci, Environm Informat &amp; Spatial Modeling Lab EISML, Pondicherry 605014, India</t>
  </si>
  <si>
    <t>Anna University; Anna University Chennai; Pondicherry University</t>
  </si>
  <si>
    <t>Remya, K (corresponding author), Anna Univ, Ctr Climate Change &amp; Adaptat Res, Madras 600025, Tamil Nadu, India.</t>
  </si>
  <si>
    <t>remyak.cc@gmail.com; andimuthu.ramachandran@gmail.com; jayakumar.eco@pondiuni.edu.in</t>
  </si>
  <si>
    <t>/CAA-2711-2022; /AAP-2425-2020</t>
  </si>
  <si>
    <t>/0000-0002-8157-3219; /0000-0002-8157-3219</t>
  </si>
  <si>
    <t>UGC (University Grant Commission) Government of India</t>
  </si>
  <si>
    <t>The authors would like to thank the UGC (University Grant Commission) Government of India for the financial support, the Centre for Climate Change and Adaptation Research group, Anna University for their encouragement to fulfill the study. We would also like to tend our thanks to Tamil Nadu forest department for all their cooperation during the field survey.</t>
  </si>
  <si>
    <t>10.1016/j.ecoleng.2015.04.053</t>
  </si>
  <si>
    <t>CP9BQ</t>
  </si>
  <si>
    <t>WOS:000360189100020</t>
  </si>
  <si>
    <t>Khadka, KK; Kannan, R; Ilyas, O; Abbas, FI; James, DA</t>
  </si>
  <si>
    <t>Khadka, Kapil K.; Kannan, Ragupathy; Ilyas, Orus; Abbas, Fakhar-i; James, Douglas A.</t>
  </si>
  <si>
    <t>Where are they? Where will they be? In pursuit of current and future whereabouts of endangered Himalayan musk deer</t>
  </si>
  <si>
    <t>MAMMALIAN BIOLOGY</t>
  </si>
  <si>
    <t>Distribution; Maxent; Hindukush-Himalayas; Climate change; Himalayan musk deer conservation</t>
  </si>
  <si>
    <t>SPECIES DISTRIBUTION MODELS; CLIMATE-CHANGE; SAMPLE-SIZE; CONSERVATION; ACCURACY; CONSEQUENCES; BIODIVERSITY; SELECTION; IMPACTS; NICHE</t>
  </si>
  <si>
    <t>Conservation and management of environmentally suitable areas, that support survival and persistence of species, are keys to protect wildlife in their natural habitat. Populations of Himalayan musk deer Moschus leucogaster, an endemic species in Asia, are listed as endangered in the IUCN red list, requiring immediate conservation actions before their extinction in the wild. In order to model and map the current and future (under projected climate change settings) climatically-suitable area for the species, Maxent modeling technique, that requires presence-only records, was employed. As predictors, we extracted 19 bioclimatic variables from 'WorldClim' database with a similar to 1 km spatial resolution and used 10 uncorrelated bioclimatic variables as inputs. As indicated by a high area under ROC curve (AUC) value (&gt;0.9), Maxent well performed and predicted climatically-suitable habitat for the species along the Hindukush Himalaya, where the species is known to occur. Annual mean temperature appeared to most influence the distribution of potential habitat for the species. An expansion of species' habitat was noticed in the Indian and Tibetan part of species range, suggesting a potential future effect of climate change on the species distribution. The findings of this study could assist wildlife managers in devising conservation plans for the current and future conservation of the species in the context of climate change. This is the first study to model and map the current and future distribution of the species in its range. (C) 2017 Deutsche Gesellschaft fur Saugetierkunde. Published by Elsevier GmbH. All rights reserved.</t>
  </si>
  <si>
    <t>[Khadka, Kapil K.] Univ Arkansas, Dept Biol Sci, 850 W Dickson St, Fayetteville, AR 72701 USA; [Kannan, Ragupathy] Univ Arkansas Ft Smith, Coll Sci Technol Engn &amp; Math, Ft Smith, AR 72913 USA; [Ilyas, Orus] Aligarh Muslim Univ, Dept Wildlife Sci, Aligarh, Uttar Pradesh, India; [Abbas, Fakhar-i] Bioresource Res Ctr, Islamabad, Pakistan; [James, Douglas A.] Univ Arkansas, Dept Biol Sci, Fayetteville, AR 72701 USA</t>
  </si>
  <si>
    <t>University of Arkansas System; University of Arkansas Fayetteville; University of Arkansas System; University of Arkansas Fort Smith; Aligarh Muslim University; University of Arkansas System; University of Arkansas Fayetteville</t>
  </si>
  <si>
    <t>Khadka, KK (corresponding author), Univ Arkansas, Dept Biol Sci, 850 W Dickson St, Fayetteville, AR 72701 USA.</t>
  </si>
  <si>
    <t>kkkhadka@email.uark.edu; Ragupathy.Kannan@uafs.edu; orus16@gmail.com; fakharabbas@hotmail.com; djames@uark.edu</t>
  </si>
  <si>
    <t>Fakhar-i-Abbas, Syed/B-8943-2011</t>
  </si>
  <si>
    <t>Fakhar-i-Abbas, Syed/0000-0003-3635-5260</t>
  </si>
  <si>
    <t>1616-5047</t>
  </si>
  <si>
    <t>1618-1476</t>
  </si>
  <si>
    <t>MAMM BIOL</t>
  </si>
  <si>
    <t>Mamm. Biol.</t>
  </si>
  <si>
    <t>10.1016/j.mambio.2017.02.007</t>
  </si>
  <si>
    <t>Zoology</t>
  </si>
  <si>
    <t>FA2FC</t>
  </si>
  <si>
    <t>WOS:000405255200005</t>
  </si>
  <si>
    <t>Kumar, D; Rawat, S; Joshi, R</t>
  </si>
  <si>
    <t>Kumar, Devendra; Rawat, Sandeep; Joshi, Rajesh</t>
  </si>
  <si>
    <t>Predicting the current and future suitable habitat distribution of the medicinal tree Oroxylum indicum (L.) Kurz in India</t>
  </si>
  <si>
    <t>Oroxylum indicum; Maxent; RCP scenarios; Medicinal plants; Species distribution modelling; Threatened species</t>
  </si>
  <si>
    <t>CLIMATE-CHANGE; SPECIES DISTRIBUTIONS; POTENTIAL DISTRIBUTION; WESTERN-GHATS; IMPACTS; MAXENT; MODELS; POPULATIONS; SUITABILITY; HIMALAYA</t>
  </si>
  <si>
    <t>Identifying the distributional range and climatically suitable habitat of a species are crucial for developing an effective conservation strategy. This study aims to simulate the current distribution of climatically suitable habitat for a threatened medicinal tree, Oroxylum indicum (L.) Kurz in India and predict its possible range shifts in future climate scenario. Combined with 19 bioclimatic variables from WorldClim, we used Maxent to predict the potential suitable areas for species in current climatic condition and future climate under three Representative Concentration Pathway (RCP) scenarios by integrating three General Circulation Models (GCMs) for 2050 and 2070. Furthermore, we performed change analysis to identify the precise difference between the current and future distribution of suitable areas of the species for delineating habitat range expansion (gain), habitat contraction (loss) and stable habitats. The model predicted similar to 25.47 % of the geographical area in India is presently climatically suitable for the species. The study revealed that annual precipitation, precipitation of wettest and warmest quarter, precipitation of wettest month, maximum temperature of warmest month and mean temperature of warmest quarter significantly influence the distribution of the studied species. The net habitat loss under three RCP scenarios (RCP 4.5, 6.0 and 8.5) was estimated to range from 10.51 % to 17.31 % for the year 2050, which could further increase 16.63%-20.40% by the year 2070. The finding indicates that rise in temperature could significantly reduce the potential habitat of O. indicum and hence suitable measures need to be taken to conserve this important medicinal plant.</t>
  </si>
  <si>
    <t>[Kumar, Devendra; Rawat, Sandeep; Joshi, Rajesh] Sikkim Reg Ctr, GB Pant Natl Inst Himalayan Environm NIHE, Gangtok, Sikkim, India</t>
  </si>
  <si>
    <t>G.B. Pant National Institute of Himalayan Environment &amp; Sustainable Development (GBPNIHESD)</t>
  </si>
  <si>
    <t>Kumar, D (corresponding author), Sikkim Reg Ctr, GB Pant Natl Inst Himalayan Environm NIHE, Gangtok, Sikkim, India.</t>
  </si>
  <si>
    <t>devendrawii@gmail.com; sandeep_rawat15@rediffmail.com; dr.rajeshjoshi@gmail.com</t>
  </si>
  <si>
    <t>Rawat, Sandeep/S-5641-2019; Rawat, Sandeep/GLR-7881-2022</t>
  </si>
  <si>
    <t>Rawat, Sandeep/0000-0001-7991-2878</t>
  </si>
  <si>
    <t>Ministry of Environment Forest &amp; Climate Change (MoEFCC), New Delhi [NMHS/2017-18/MG30/14, 04]</t>
  </si>
  <si>
    <t>Ministry of Environment Forest &amp; Climate Change (MoEFCC), New Delhi</t>
  </si>
  <si>
    <t>This study is part of National Mission on Himalayan Studies (NMHS) Program (Grant#NMHS/2017-18/MG30/14) and In-house Project (No. 04) funded by Ministry of Environment Forest &amp; Climate Change (MoEF&amp;CC), New Delhi. The authors are grateful to the Director, GBNIHE for their encouragement and support. Authors also thank State forest department of Uttarakhand, Sikkim, West Bengal, Assam and Meghalaya states for their permission and support during the fieldwork.</t>
  </si>
  <si>
    <t>10.1016/j.jarmap.2021.100309</t>
  </si>
  <si>
    <t>MAY 2021</t>
  </si>
  <si>
    <t>RY2VL</t>
  </si>
  <si>
    <t>WOS:000647774900001</t>
  </si>
  <si>
    <t>Rameshprabu, N; Swamy, PS</t>
  </si>
  <si>
    <t>Rameshprabu, N.; Swamy, P. S.</t>
  </si>
  <si>
    <t>Prediction of environmental suitability for invasion of Mikania micrantha in India by species distribution modelling</t>
  </si>
  <si>
    <t>Bio Clim; GARP; Gtest; Invasive plant; MaxEnt</t>
  </si>
  <si>
    <t>GEOGRAPHIC DISTRIBUTIONS; CLIMATE-CHANGE; NICHE; IMPACTS; KUNTH; PLANT</t>
  </si>
  <si>
    <t>Environmental niche modelling was used to assess the invasion of Mikania micrantha H.B.K, an extremely fast growing, perennial vine and one of the world's most notorious invaders. It has spread in many parts of India, especially south-west and north-eastern states and caused severe damage to tree crops and agroforestry plantations in moist tropical zones. Using known occurrence points, the environmental suitability for the risk of invasion of M. micrantha in India was predicted using three species distribution models (BioClinn, GARP and MaxEnt). From the three models, BioClim and GARP showed higher accuracy whereas MaxEnt showed comparatively lower accuracy. The Jackknife evaluation result indicated that Bio 13 (Precipitation of wettest period) and Bio 3 (lsothermality) were having high percentage of contribution for spread of M. micrantha. This species showed most significant (p &lt;= 0.001) difference in distribution frequency along the altitudinal gradient and climatic zone. Thus, it is reasonable to expect a decline in the frequency of occurrence with an increase in altitude.</t>
  </si>
  <si>
    <t>[Rameshprabu, N.; Swamy, P. S.] Madurai Kamaraj Univ, Dept Plant Sci, Madurai 625021, Tamil Nadu, India</t>
  </si>
  <si>
    <t>Madurai Kamaraj University</t>
  </si>
  <si>
    <t>Swamy, PS (corresponding author), Madurai Kamaraj Univ, Dept Plant Sci, Madurai 625021, Tamil Nadu, India.</t>
  </si>
  <si>
    <t>swamyps@yahoo.co.in</t>
  </si>
  <si>
    <t>UGC (MRP CAS); DBT (IPLS); DST (PURSE); UGC</t>
  </si>
  <si>
    <t>UGC (MRP CAS); DBT (IPLS); DST (PURSE); UGC(University Grants Commission, India)</t>
  </si>
  <si>
    <t>The authors thank UGC (MRP &amp; CAS), DBT (IPLS) and DST (PURSE) for partial financial assistance through research grants and one of the author (RP) thank UGC for the award of meritorious fellowship.</t>
  </si>
  <si>
    <t>CH6ML</t>
  </si>
  <si>
    <t>WOS:000354150600007</t>
  </si>
  <si>
    <t>Pandey, VK; Pourghasemi, HR; Sharma, MC</t>
  </si>
  <si>
    <t>Pandey, Vijendra Kumar; Pourghasemi, Hamid Reza; Sharma, Milap Chand</t>
  </si>
  <si>
    <t>Landslide susceptibility mapping using maximum entropy and support vector machine models along the highway corridor, Garhwal Himalaya</t>
  </si>
  <si>
    <t>GEOCARTO INTERNATIONAL</t>
  </si>
  <si>
    <t>Landslide; maximum entropy; support vector machine; multi-collinearity test; Garhwal Himalaya</t>
  </si>
  <si>
    <t>3 GORGES AREA; LOGISTIC-REGRESSION; FREQUENCY RATIO; CLIMATE-CHANGE; VALLEY; GIS; INVENTORY; ZONATION; REGION; BIVARIATE</t>
  </si>
  <si>
    <t>The main objective of this study to produce landslide susceptibility zones using maximum entropy (MaxEnt) and support vector machine (SVM) data-driven models along the Tipari to Ghuttu highway corridors in the Garhwal Himalaya. A landslide inventory has been prepared through field surveys and LISS-IV and Landsat 8 satellite images. The datasets of 85 landslides were categorised into training and test sets. In this study 11 landslide conditioning variables were used that are; altitude, slope angle, aspect, plan curvature, topographic wetness index, normalised difference vegetation index (NDVI), land use, soil texture, distance to rivers, distance to faults, and distance to the road. The result produced using MaxEnt and SVM model were subsequently validated using receiver operating characteristics curve (ROC) with test sets of landslide dataset. Both the models have good prediction capabilities. MaxEnt has ROC value of 0.78 while SVM has the highest prediction rate of 0.85.</t>
  </si>
  <si>
    <t>[Pandey, Vijendra Kumar; Sharma, Milap Chand] Jawaharlal Nehru Univ, Ctr Study Reg Dev, Delhi, India; [Pourghasemi, Hamid Reza] Shiraz Univ, Coll Agr, Dept Nat Resources &amp; Environm Engn, Shiraz, Iran</t>
  </si>
  <si>
    <t>Jawaharlal Nehru University, New Delhi; Shiraz University</t>
  </si>
  <si>
    <t>Pandey, VK (corresponding author), Jawaharlal Nehru Univ, Ctr Study Reg Dev, Delhi, India.</t>
  </si>
  <si>
    <t>vijendrapandey@gmail.com</t>
  </si>
  <si>
    <t>Pourghasemi, Hamid Reza/G-9926-2014; Pandey, Vijendra Kumar/AAF-4898-2020</t>
  </si>
  <si>
    <t>Pourghasemi, Hamid Reza/0000-0003-2328-2998; Pandey, Vijendra Kumar/0000-0002-2384-317X</t>
  </si>
  <si>
    <t>University Grant Commission (UGC)</t>
  </si>
  <si>
    <t>University Grant Commission (UGC)(University Grants Commission, India)</t>
  </si>
  <si>
    <t>The authors would like to thanks, IUCCC project Himalayan Cryosphere: Science and Society for the LISS-IV satellite imagery. The present work is part of VK Pandey's Doctoral thesis. VK would like to thanks, University Grant Commission (UGC) for the fellowship during the research work.</t>
  </si>
  <si>
    <t>TAYLOR &amp; FRANCIS LTD</t>
  </si>
  <si>
    <t>ABINGDON</t>
  </si>
  <si>
    <t>2-4 PARK SQUARE, MILTON PARK, ABINGDON OR14 4RN, OXON, ENGLAND</t>
  </si>
  <si>
    <t>1010-6049</t>
  </si>
  <si>
    <t>1752-0762</t>
  </si>
  <si>
    <t>GEOCARTO INT</t>
  </si>
  <si>
    <t>Geocarto Int.</t>
  </si>
  <si>
    <t>JAN 25</t>
  </si>
  <si>
    <t>10.1080/10106049.2018.1510038</t>
  </si>
  <si>
    <t>KB4IJ</t>
  </si>
  <si>
    <t>WOS:000506461000004</t>
  </si>
  <si>
    <t>Baradevanal, G; Shukla, PK; Rajan, S</t>
  </si>
  <si>
    <t>Baradevanal, Gundappa; Shukla, P. K.; Rajan, S.</t>
  </si>
  <si>
    <t>Predicting the potential distribution of geographically-limited species,Apsylla cistellataBuckton (Psyllidae: Hemiptera) on mango (Mangifera indica) under different climate change scenarios</t>
  </si>
  <si>
    <t>Shoot gall psylla; Mango pests; Climate change; MaxEnt; Species distribution models</t>
  </si>
  <si>
    <t>MANAGEMENT</t>
  </si>
  <si>
    <t>The aim of present study was to predict the potential distribution of mango shoot gall psylla,Apsylla cistellata(Psyllidae: Hemiptera) under current and future climate scenarios of 2050 and 2070. This study was conducted across six states in India where their infestation and occurrence noticed. The study provided a deep insight on surveys of shoot gall psylla infestation that occurred between 2012 and 2018. Current and future climate change scenarios acquired from the WorldClim database and Maxent modeling technique was used to fit with occurrence points and current climate data to model potential shoot gall psylla distributions. The model performance was tested using area under the curve (AUC) of the receiver operating characteristic (ROC) values. Response curves depicted the relationships between bioclimatic variables and predicted probability ofA.cistellatapresence. MaxEnt model used to develop spatial map and their distributions for selected climate change scenarios (RCP2.6, RCP 4.5. RCP 6.0 and RCP 8.5) and mapped the habitat forA.cistellatasuitability under current and future scenarios. Present study results suggested that under current climate change scenarios, the potential distribution of shoot gall psylla was noticed in Western and Central part of Uttar Pradesh and Eastern part of Madhya Pradesh. In future climate change scenarios predicted suitable habitat areas forA.cistellatawas found mostly from regions of Western and Central Uttar Pradesh, Southern parts Himachal Pradesh and Uttarakhand. The predicted suitability maps developed from present study will be useful in planning and designing of pest management strategies to control pest effectively from designated areas. The study provides clutches of clues for understanding potential changes in distribution and activity of pest in designated areas in response to current and future climate change scenarios.</t>
  </si>
  <si>
    <t>[Baradevanal, Gundappa; Shukla, P. K.; Rajan, S.] ICAR Cent Inst Subtrop Hort, Lucknow 226 101, Uttar Pradesh, India</t>
  </si>
  <si>
    <t>Baradevanal, G (corresponding author), ICAR Cent Inst Subtrop Hort, Lucknow 226 101, Uttar Pradesh, India.</t>
  </si>
  <si>
    <t>Gundappa@icar.gov.in</t>
  </si>
  <si>
    <t>Rajan, Shailendra/A-7630-2013</t>
  </si>
  <si>
    <t>Authors are thankful to the Director, ICAR-CISH, Lucknow for providing facilities for carrying out the work. Thanks are also due to Indian Council of Agricultural Research, New Delhi for providing financial assistance under ICAR- Extramural project entittled Bio-ecology of mango shoot gall psylla, Apsylla cistellata Buckton (Psyllidae: Hemiptera) and its management, which facilitated this study.</t>
  </si>
  <si>
    <t>SPRINGER INT PUBL AG</t>
  </si>
  <si>
    <t>10.1007/s42690-020-00198-5</t>
  </si>
  <si>
    <t>JUN 2020</t>
  </si>
  <si>
    <t>QK8TN</t>
  </si>
  <si>
    <t>WOS:000544148400001</t>
  </si>
  <si>
    <t>Banerjee, P</t>
  </si>
  <si>
    <t>Banerjee, Polash</t>
  </si>
  <si>
    <t>Maximum entropy-based forest fire likelihood mapping: analysing the trends, distribution, and drivers of forest fires in Sikkim Himalaya</t>
  </si>
  <si>
    <t>SCANDINAVIAN JOURNAL OF FOREST RESEARCH</t>
  </si>
  <si>
    <t>GIS; likelihood map; machine learning; MaxEnt; wildfire</t>
  </si>
  <si>
    <t>METEOROLOGICAL VARIABLES; NEURAL-NETWORK; SUSCEPTIBILITY; WILDFIRE; RISK; PROBABILITY; MANAGEMENT; MOUNTAINS; MODELS; IMPACT</t>
  </si>
  <si>
    <t>The recent episodes of forest fires in Brazil and Australia of 2019 are tragic reminders of the hazards of forest fire. Globally incidents of forest fire events are on the rise due to human encroachment into the wilderness and climate change. Sikkim with a forest cover of more than 47%, suffers seasonal instances of frequent forest fire during the dry winter months. To address this issue, a GIS-aided and MaxEnt machine learning-based forest fire prediction map has been prepared using a forest fire inventory database and maps of environmental features. The study indicates that amongst the environmental features, climatic conditions and proximity to roads are the major determinants of forest fire. Model validation criteria like ROC curve, correlation coefficient, and Cohen's Kappa show a good predictive ability (AUC = 0.95, COR = 0.81, kappa = 0.78). The outcomes of this study in the form of a forest fire prediction map can aid the stakeholders of the forest in taking informed mitigation measures.</t>
  </si>
  <si>
    <t>[Banerjee, Polash] Sikkim Manipal Univ, Sikkim Manipal Inst Technol, Dept Comp Sci &amp; Engn, Rangpo 737136, East Sikkim, India</t>
  </si>
  <si>
    <t>Sikkim Manipal Institute of Technology; Sikkim Manipal University</t>
  </si>
  <si>
    <t>Banerjee, P (corresponding author), Sikkim Manipal Univ, Sikkim Manipal Inst Technol, Dept Comp Sci &amp; Engn, Rangpo 737136, East Sikkim, India.</t>
  </si>
  <si>
    <t>banerjee.polash@gmail.com</t>
  </si>
  <si>
    <t>Banerjee, Polash/P-3145-2018</t>
  </si>
  <si>
    <t>Banerjee, Polash/0000-0002-2187-9347</t>
  </si>
  <si>
    <t>TAYLOR &amp; FRANCIS AS</t>
  </si>
  <si>
    <t>OSLO</t>
  </si>
  <si>
    <t>KARL JOHANS GATE 5, NO-0154 OSLO, NORWAY</t>
  </si>
  <si>
    <t>0282-7581</t>
  </si>
  <si>
    <t>1651-1891</t>
  </si>
  <si>
    <t>SCAND J FOREST RES</t>
  </si>
  <si>
    <t>Scand. J. Forest Res.</t>
  </si>
  <si>
    <t>MAY 19</t>
  </si>
  <si>
    <t>10.1080/02827581.2021.1918239</t>
  </si>
  <si>
    <t>APR 2021</t>
  </si>
  <si>
    <t>Forestry</t>
  </si>
  <si>
    <t>SR3SY</t>
  </si>
  <si>
    <t>WOS:000646142600001</t>
  </si>
  <si>
    <t>Chauhan, S; Ghoshal, S; Kanwal, KS; Sharma, V; Ravikanth, G</t>
  </si>
  <si>
    <t>Chauhan, Saurav; Ghoshal, Shankharoop; Kanwal, K. S.; Sharma, Vikas; Ravikanth, G.</t>
  </si>
  <si>
    <t>Ecological niche modelling for predicting the habitat suitability of endangered tree species Taxus contorta Griff. in Himachal Pradesh (Western Himalayas, India)</t>
  </si>
  <si>
    <t>Bioclimatic layers; Conservation; Endangered species management; Geographic Information System (GIS); Reintroduction and Maxent; World Database on Protected Areas (WDPA)</t>
  </si>
  <si>
    <t>NATURAL REGENERATION; MEDICINAL-PLANT; CONSERVATION; DISTRIBUTIONS; CLIMATE; YEW; L.; PERFORMANCE; BRITAIN; MAXENT</t>
  </si>
  <si>
    <t>The West Himalayan Yew (Taxus contorta Griff.) is an extremely important tree species as its bark and leaves are the source of the anti-cancer medicine Taxol (R) used in chemotherapy for the treatment of a number of different cancers. Unfortunately, the species is endangered because of unsustainable harvesting and over grazing coupled with a very low natural regeneration potential. The Maxent modelling algorithm was used to model the ecological niche and predict the habitat suitability of this species in the Western Himalayas of Himachal Pradesh. The purpose of the modelling was basically to restore the species in its native habitat. The model output had a reasonable area under the receiver operating characteristic curve (AUC) value of 0.905. The jackknife test showed that the land cover and the annual mean temperature were the most important environmental predictors that individually affected the information gain. The results suggested that the Great Himalayan National Park Conservation Area had the highest area (134.14 km(2)) under the very highly suitable category. Being an International Union for Conservation of Nature (IUCN) category II protected area, it would be an ideal place to preserve and reintroduce the species. Among Wildlife Sanctuaries, the Kais Wildlife Sanctuary had the highest proportion of its area (92.46%) under very highly suitable category for T. contorta. Additionally, Churdhar and Tirthan Wildlife Sanctuaries are predicted to have more than 60% of their geographic areas as very highly suitable for the species. Overall, only 6% of the geographic area of Himachal Pradesh was predicted to be very highly suitable.</t>
  </si>
  <si>
    <t>[Chauhan, Saurav; Ghoshal, Shankharoop] Shoolini Univ Biotechnol &amp; Management Sci, Fac Basic Sci, Environm Geomat Lab, Solan 173229, Himachal Prades, India; [Ghoshal, Shankharoop; Ravikanth, G.] Ashoka Trust Res Ecol &amp; Environm, Bengaluru 560064, Karnataka, India; [Kanwal, K. S.; Sharma, Vikas] GB Pant Natl Inst Himalayan Environm &amp; Sustainab, Himachal Unit, Kulu 175126, Himachal Prades, India</t>
  </si>
  <si>
    <t>Shoolini University; G.B. Pant National Institute of Himalayan Environment &amp; Sustainable Development (GBPNIHESD)</t>
  </si>
  <si>
    <t>Ghoshal, S (corresponding author), Shoolini Univ Biotechnol &amp; Management Sci, Fac Basic Sci, Environm Geomat Lab, Solan 173229, Himachal Prades, India.;Ghoshal, S (corresponding author), Ashoka Trust Res Ecol &amp; Environm, Bengaluru 560064, Karnataka, India.</t>
  </si>
  <si>
    <t>shankharoop@gmail.com</t>
  </si>
  <si>
    <t>G, Ravikanth/AAI-5668-2020; Kanwal, KS/AFV-2588-2022; Sharma, Vikas/AHE-0845-2022</t>
  </si>
  <si>
    <t>G, Ravikanth/0000-0002-9399-8580; Kanwal, KS/0000-0001-8811-0316; Sharma, Vikas/0000-0001-8775-9420; Ghoshal, Shankharoop/0000-0003-0310-1037</t>
  </si>
  <si>
    <t>NMHS (National Mission on Himalayan Studies) scheme of the Ministry of Environment, Forest and Climate Change, Government of India [GBPNI/NMHS-2018-19/SG/210]</t>
  </si>
  <si>
    <t>NMHS (National Mission on Himalayan Studies) scheme of the Ministry of Environment, Forest and Climate Change, Government of India</t>
  </si>
  <si>
    <t>This work was supported by the NMHS (National Mission on Himalayan Studies) scheme of the Ministry of Environment, Forest and Climate Change, Government of India, having Project Ref. No.: GBPNI/NMHS-2018-19/SG/210.</t>
  </si>
  <si>
    <t>10.1007/s42965-021-00200-2</t>
  </si>
  <si>
    <t>JAN 2022</t>
  </si>
  <si>
    <t>1C6DA</t>
  </si>
  <si>
    <t>WOS:000742259800001</t>
  </si>
  <si>
    <t>Abou-Shaara, H; Alashaal, SA; Hosni, EM; Nasser, MG; Ansari, MJ; Alharbi, SA</t>
  </si>
  <si>
    <t>Abou-Shaara, Hossam; Alashaal, Sara A.; Hosni, Eslam M.; Nasser, Mohamed G.; Ansari, Mohammad J.; Alharbi, Sulaiman Ali</t>
  </si>
  <si>
    <t>Modeling the Invasion of the Large Hive Beetle, Oplostomus fuligineus, into North Africa and South Europe under a Changing Climate</t>
  </si>
  <si>
    <t>INSECTS</t>
  </si>
  <si>
    <t>climate change; invasion; pest; beekeeping; maxent; LHB</t>
  </si>
  <si>
    <t>Simple Summary Large Hive Beetles (LHBs) are common pests of honeybee colonies, especially in the African continent. The ability of this pest to invade new regions in North Africa and Europe is highlighted in the present study using a species distribution modeling technique in current and future climate change scenarios in 2050 and 2070. In brief, this pest will be a new burden on the beekeeping sector outside Africa, and therefore the development of early monitoring strategies is recommended. Some beetle species can attack honeybee colonies, causing severe damage to beekeeping. These pests include Oplostomus fuligineus, which is also known as the Large Hive Beetle (LHB). This beetle is native to Sub-Saharan Africa and has recently also been recorded in some parts of North Africa. It feeds mainly on young bee larvae and stored food within the colonies, causing severe damage to weak colonies. The present work sheds light on the current and future distribution (from 2050 to 2070) of this beetle in Africa and South Europe using species distribution modeling. Maxent was used to model the invasion of LHB. The Shared Socioeconomic Pathways (SSPs) 126 and 585 were used to model the future distribution of LHB. The Maxent models showed satisfactory results with a high Area Under Curve (AUC) value (0.85 +/- 0.02). Furthermore, the True Skill Statistics (TSS) value was equal to 0.87. The current and future maps showed a high risk of invasion because of temperature variation in most of the parts of North Africa and South Europe. The maps also predicted the future invasion of LHB into other countries, mainly through southern Europe. These predictive risk maps will help quarantine authorities in highly relevant countries to prevent the expansion of this pest outside of its natural range.</t>
  </si>
  <si>
    <t>[Abou-Shaara, Hossam] Damanhour Univ, Dept Plant Protect, Fac Agr, Damanhour 22516, Egypt; [Alashaal, Sara A.; Hosni, Eslam M.; Nasser, Mohamed G.] Ain Shams Univ, Dept Entomol, Fac Sci, Cairo 11566, Egypt; [Ansari, Mohammad J.] MJP Rohilkhand Univ Bareilly, Dept Bot, Hindu Coll Moradabad, Bareilly 244001, Uttar Pradesh, India; [Alharbi, Sulaiman Ali] King Saud Univ, Dept Bot &amp; Microbiol, Coll Sci, POB 2455, Riyadh, Saudi Arabia</t>
  </si>
  <si>
    <t>Egyptian Knowledge Bank (EKB); Damanhour University; Egyptian Knowledge Bank (EKB); Ain Shams University; Mahatma Jyotiba Phule Rohilkhand University; King Saud University</t>
  </si>
  <si>
    <t>Hosni, EM (corresponding author), Ain Shams Univ, Dept Entomol, Fac Sci, Cairo 11566, Egypt.</t>
  </si>
  <si>
    <t>hossam.farag@agr.dmu.edu.eg; sara_alashaal@sci.asu.edu.eg; iobek@sci.asu.edu.eg; mgnasser@sci.asu.edu.eg; mjavedansari@gmail.com; sharbi@ksu.edu.sa</t>
  </si>
  <si>
    <t>Ansari, Mohammad Javed/E-9303-2014; Al-Ashaal, Sara/GXG-5645-2022; Mohamed, Gamal A/H-9658-2012; Nasser, Mohamed/AAV-4865-2021</t>
  </si>
  <si>
    <t>Ansari, Mohammad Javed/0000-0002-8718-3078; Al-Ashaal, Sara/0000-0002-5529-5884; Mohamed, Gamal A/0000-0002-2971-6008; Nasser, Mohamed/0000-0001-8627-7833; Abou-Shaara, Hossam/0000-0001-7208-6526</t>
  </si>
  <si>
    <t>King Saud University, Riyadh, Saudi Arabia [RSP-2021/5]</t>
  </si>
  <si>
    <t>King Saud University, Riyadh, Saudi Arabia(King Saud University)</t>
  </si>
  <si>
    <t>This project was supported by the Researchers Supporting Project number (RSP-2021/5), King Saud University, Riyadh, Saudi Arabia.</t>
  </si>
  <si>
    <t>2075-4450</t>
  </si>
  <si>
    <t>Insects</t>
  </si>
  <si>
    <t>10.3390/insects12040275</t>
  </si>
  <si>
    <t>RR4OS</t>
  </si>
  <si>
    <t>gold, Green Published</t>
  </si>
  <si>
    <t>WOS:000643080200001</t>
  </si>
  <si>
    <t>Thakur, D; Rathore, N; Sharma, MK; Prakash, O; Chawla, A</t>
  </si>
  <si>
    <t>Thakur, Dinesh; Rathore, Nikita; Sharma, Manish Kumar; Prakash, Om; Chawla, Amit</t>
  </si>
  <si>
    <t>Identification of ecological factors affecting the occurrence and abundance of Dactylorhiza hatagirea (D.Don) Soo in the Himalaya</t>
  </si>
  <si>
    <t>Ecological niche modelling; Habitat indicator; MaxEnt; Conservation; RDA; Species association</t>
  </si>
  <si>
    <t>SPECIES DISTRIBUTION MODELS; POLLINATOR-MEDIATED SELECTION; DECEPTIVE ORCHID; HABITAT; CONSERVATION; POPULATIONS; VISITATION; DIVERSITY; GRADIENT; SUCCESS</t>
  </si>
  <si>
    <t>Multiple ecological factors acting at different spatial scales are responsible for abundance and distribution of plant species. Therefore, in order to conserve and manage various species, it is crucial to examine species relationships with these factors. This study is aimed to model current distribution and assess the various factors influencing distribution of Dactylorhiza hatagirea (D.Don) Soo, a medicinally important terrestrial orchid endemic to Himalaya. Further, the study also elucidates habitat characteristics and the influence of climatic and edaphic factors on its abundance. Current distribution was determined using MaxEnt and the environmental variables (climatic, topographic and landcover) responsible for its distribution were elucidated using 'Jackknife test'. The climatic and edaphic factors affecting D. hatagirea population density were identified using 'Distance Based-Redundancy Analysis'. Further, co-occurring species and habitat indicator species were also identified. The MaxEnt model results revealed that precipitation of coldest quarter (Bio19), topographic vector ruggedness measure (VRM), solar radiation, herbaceous vegetation, mean temperature of driest quarter (Bio9), annual mean temperature (Bio1) and mean diurnal range (Bio2) are the most important variables that determine distribution of D. hatagirea. Western Himalaya was found to be the most suitable region for its occurrence. We also found that D. hatagirea populations occurred only in marshy habitats limited by soil phosphorus, and its population density was favoured towards higher soil calcium content. Further, a total of 186 species co-occurred with D. hatagirea out of which 27 acted as habitat indicators. Our results could be important in adopting most appropriate management and conservation strategies by identification of suitable habitats based on niche characteristics. We conclude that assessment of multiple ecological factors involving climatic, topographic, edaphic and community structure is important to gain insights into the distribution and population dynamics of rare and threatened species.</t>
  </si>
  <si>
    <t>[Thakur, Dinesh; Rathore, Nikita; Sharma, Manish Kumar; Prakash, Om; Chawla, Amit] CSIR, Inst Himalayan Bioresource Technol, Palampur 176061, HP, India</t>
  </si>
  <si>
    <t>Council of Scientific &amp; Industrial Research (CSIR) - India; CSIR - Institute of Himalayan Bioresource Technology (IHBT)</t>
  </si>
  <si>
    <t>Chawla, A (corresponding author), CSIR, Inst Himalayan Bioresource Technol, Palampur 176061, HP, India.</t>
  </si>
  <si>
    <t>amitchawla21@gmail.com</t>
  </si>
  <si>
    <t>Thakur, Dinesh/AAL-2676-2020; RATHORE, NIKITA/AGJ-4799-2022; Chawla, Amit/ABE-6041-2021</t>
  </si>
  <si>
    <t>Thakur, Dinesh/0000-0002-4610-5444; RATHORE, NIKITA/0000-0003-3089-8504; Chawla, Amit/0000-0003-1476-9956</t>
  </si>
  <si>
    <t>Council of Scientific and Industrial Research (CSIR), India [BSC 0209, MLP 0145]</t>
  </si>
  <si>
    <t>Council of Scientific and Industrial Research (CSIR), India(Council of Scientific &amp; Industrial Research (CSIR) - India)</t>
  </si>
  <si>
    <t>Study was supported with a financial grant from the Council of Scientific and Industrial Research (CSIR), India [Projects BSC 0209 and MLP 0145]. This is CSIR-IHBT research communication number 4009.</t>
  </si>
  <si>
    <t>10.1016/j.jarmap.2020.100286</t>
  </si>
  <si>
    <t>PT7XB</t>
  </si>
  <si>
    <t>WOS:000608823900005</t>
  </si>
  <si>
    <t>Chakraborty, A; Joshi, PK; Sachdeva, K</t>
  </si>
  <si>
    <t>Chakraborty, Anusheema; Joshi, P. K.; Sachdeva, Kamna</t>
  </si>
  <si>
    <t>Predicting distribution of major forest tree species to potential impacts of climate change in the central Himalayan region</t>
  </si>
  <si>
    <t>Niche modelling; Habitat suitability; MaxEnt; Climate change; Himalaya</t>
  </si>
  <si>
    <t>OAK QUERCUS-LEUCOTRICHOPHORA; DISTRIBUTION MODELS; ENVELOPE MODELS; UNCERTAINTY ANALYSES; ENVIRONMENTAL NICHE; GLOBAL SENSITIVITY; MOUNTAIN REGIONS; RANGE SHIFTS; LAND-USE; CONSERVATION</t>
  </si>
  <si>
    <t>Predicting climatic niche of species and projecting their potential range shifts in geographic distribution under future climate scenarios is essential for assessing impacts of climate change. Ecological niche based models are widely used to map habitat suitability of current and future potential distribution of species, using precise coordinates of species occurrences, along with climatic and various environmental variables. Despite the importance of high dependence on forest resources in the Himalayan region, the direct impacts of climate change on major forest tree species is not well-documented. In the present study, we used MaxEnt (or maximum entropy) modelling to predict current distribution and changes in the future distributions of four ecologically and economically dominant forest tree species (Quercus leucotrichophora, Q. semecarpifolia, Q. floribunda, and Pinus roxburghii) in the central Himalayan region. Future predictions were based on representative concentration pathways (RCPs) for two time periods (2050s and 2070s). We demonstrated the use of MaxEnt by combining different climatic, geomorphologic, and pedologic variables as predictor variables to model the potential climatic niches. We evaluated the model performance with an average AUC value varying as 0.809 (+/- 0.020), 0.982 (+/- 0.008), 0.966 (+/- 0.006), and 0.803 (+/- 0.025) for Q leucotrichophora, Q semecarpifolia, Q floribunda and P. roxburghii, respectively. Depending upon the RCPs, the results show both increase and decrease in suitable habitat range of these species across all future climate scenarios. The shifts in geographic distributions of climatic niches show unusual patterns, implying the need for urgent adaptive forest management strategies. Our approach can be used as a baseline database for broad-scale applicability in forest tree species restoration and conservation planning. (C) 2016 Elsevier B.V. All rights reserved.</t>
  </si>
  <si>
    <t>[Chakraborty, Anusheema; Sachdeva, Kamna] TERI Univ, Dept Nat Resources, New Delhi 110070, India; [Joshi, P. K.] Jawaharlal Nehru Univ, Sch Environm Sci, New Delhi 110067, India</t>
  </si>
  <si>
    <t>TERI University; Jawaharlal Nehru University, New Delhi</t>
  </si>
  <si>
    <t>Chakraborty, A (corresponding author), TERI Univ, Dept Nat Resources, New Delhi 110070, India.</t>
  </si>
  <si>
    <t>anusheema@gmail.com</t>
  </si>
  <si>
    <t>TERI University; Ministry of Environment, Forests and Climate Change (MoEF&amp;CC), Government of India (GoI) [R&amp;D/NNRMS/2/2013-14]</t>
  </si>
  <si>
    <t>TERI University; Ministry of Environment, Forests and Climate Change (MoEF&amp;CC), Government of India (GoI)</t>
  </si>
  <si>
    <t>AC would like to acknowledge HSBC Climate Scholarship of TERI University for funding her doctoral research. Pig and KS would like to acknowledge the Ministry of Environment, Forests and Climate Change (MoEF&amp;CC), Government of India (GoI) for their support (Project Serial Number: R&amp;D/NNRMS/2/2013-14). The authors are grateful to the anonymous reviewers and the editorial board for providing valuable comments to enhance the quality of the previous version of the manuscript.</t>
  </si>
  <si>
    <t>10.1016/j.ecoleng.2016.10.006</t>
  </si>
  <si>
    <t>ED1CA</t>
  </si>
  <si>
    <t>WOS:000388580200063</t>
  </si>
  <si>
    <t>Padalia, H; Srivastava, V; Kushwaha, SPS</t>
  </si>
  <si>
    <t>Padalia, Hitendra; Srivastava, Vivek; Kushwaha, S. P. S.</t>
  </si>
  <si>
    <t>How climate change might influence the potential distribution of weed, bushmint (Hyptis suaveolens)?</t>
  </si>
  <si>
    <t>Invasive; Niche modeling; MaxEnt; HadCM3; PCA</t>
  </si>
  <si>
    <t>CENTER COUPLED MODEL; SPECIES DISTRIBUTION; DECIDUOUS FOREST; NICHE; PLANT; SHIFTS; RANGE; CONSERVATISM; VERSION; L.</t>
  </si>
  <si>
    <t>Invasive species and climate change are considered as the most serious global environmental threats. In this study, we investigated the influence of projected global climate change on the potential distribution of one of the world's most successful invader weed, bushmint (Hyptis suayeolens (L.) Poit.). We used spatial data on 20 environmental variables at a grid resolution of 5 km, and 564 presence records of bushmint from its native and introduced range. The climatic profiles of the native and invaded sites were analyzed in a multi-variate space in order to examine the differences in the position of climatic niches. Maximum Entropy (MaxEnt) model was used to predict the potential distribution of bushmint using presence records from entire range (invaded and native) along with 14 eco-physiologically relevant predictor variables. Subsequently, the trained MaxEnt model was fed with Hadley Centre Coupled Model (HadCM3) climate projections to predict potential distribution of bushmint by the year 2050 under A2a and B2a emission scenarios. MaxEnt predictions were very accurate with an Area Under Curve (AUC) value of 0.95. The results of Principal Component Analysis (PCA) indicated that climatic niche of bushmint on the invaded sites is not entirely similar to its climatic niche in the native range. A vast area spread between 34 degrees 02' north and 28 degrees 18' south latitudes in tropics was predicted climatically suitable for bushmint West and middle Africa, tropical southeast Asia, and northern Australia were predicted at high invasion risk. Study indicates enlargement, retreat, or shift across bushmint's invasion range under the influence of climate change. Globally, bushmint's potential distribution might shrink in future with more shrinkage for A2a scenario than B2a. The study outcome has immense potential for undertaking effective preventive/control measures and long-term management strategies for regions/countries, which are at higher risk of bushmint's invasion.</t>
  </si>
  <si>
    <t>[Padalia, Hitendra; Srivastava, Vivek; Kushwaha, S. P. S.] ISRO, Indian Inst Remote Sensing, Forestry &amp; Ecol Dept, Dehra Dun 248001, Uttar Pradesh, India</t>
  </si>
  <si>
    <t>Padalia, H (corresponding author), ISRO, Indian Inst Remote Sensing, Forestry &amp; Ecol Dept, Dehra Dun 248001, Uttar Pradesh, India.</t>
  </si>
  <si>
    <t>10.1007/s10661-015-4415-8</t>
  </si>
  <si>
    <t>CE8SA</t>
  </si>
  <si>
    <t>WOS:000352113200036</t>
  </si>
  <si>
    <t>Raman, S; Shameer, TT; Charles, B; Sanil, R</t>
  </si>
  <si>
    <t>Raman, Sreehari; Shameer, Thekke Thumbath; Charles, Bipin; Sanil, Raveendranathanpillai</t>
  </si>
  <si>
    <t>Habitat suitability model of endangeredLatidens salimaliiand the probable consequences of global warming</t>
  </si>
  <si>
    <t>Climate change; Endemic species; Habitat loss; Maxent; Western Ghats</t>
  </si>
  <si>
    <t>SPECIES DISTRIBUTION MODELS; SOUTHERN WESTERN-GHATS; BAT LATIDENS-SALIMALII; CLIMATE-CHANGE; FRUIT BAT; BIODIVERSITY; INDIA; CONSERVATION; POPULATION; LANDSCAPE</t>
  </si>
  <si>
    <t>Salim Ali's fruit bat,Latidens salimalii,is a monotypic endangered fruit bat endemic to Western Ghats (WG) with an ambiguous distribution. The distribution range, habitat suitability, and biology of this species are still uncertain. Endemic species inhabiting the high elevation of WG likeL. salimaliiare threatened due to climatic change and seeks urgent management interventions. Hence, we developed a habitat suitability model forL. salimaliiusing MaxEnt in the current climate condition and projected their distribution for three Representation Concentration Pathway (RCP 4.5, 6.0, and 8.5) climate scenarios of the 2070 time frame. The results show that 9531 km(2)of habitat in WG is suitable forL. salimaliiat present, while all the future scenarios estimates propose complete loss of highly suitable habitat. The significant factors influencing the distribution ofL. salimaliiare the precipitation of the driest month, tree density, rain in the coldest quarter, canopy height, and altitude. The study pioneers in predicting the suitable habitat and emphasis the need to develop strategies for the long-term conservation of endangeredL. salimaliiin WG under global warming scenarios.</t>
  </si>
  <si>
    <t>[Raman, Sreehari] Chinese Acad Sci, Ctr Integrat Conservat, Xishuangbanna Trop Bot Garden, Beijing 666303, Yunnan, Peoples R China; [Raman, Sreehari] Univ Chinese Acad Sci, Beijing 100049, Peoples R China; [Raman, Sreehari] Kerala Agr Univ, Coll Forestry, Dept Wildlife Sci, Trichur 680656, Kerala, India; [Shameer, Thekke Thumbath; Sanil, Raveendranathanpillai] Govt Arts Coll, Dept Zool &amp; Wildlife Biol, Mol Biodivers Lab, Udhagamandalam 643002, Tamil Nadu, India; [Charles, Bipin] Inst Biodivers Conservat &amp; Training, 5,7th Main Rd, Bangalore 560096, Karnataka, India</t>
  </si>
  <si>
    <t>Chinese Academy of Sciences; Xishuangbanna Tropical Botanical Garden, CAS; Chinese Academy of Sciences; University of Chinese Academy of Sciences, CAS</t>
  </si>
  <si>
    <t>Shameer, TT (corresponding author), Govt Arts Coll, Dept Zool &amp; Wildlife Biol, Mol Biodivers Lab, Udhagamandalam 643002, Tamil Nadu, India.</t>
  </si>
  <si>
    <t>shameerh4u@yahoo.com</t>
  </si>
  <si>
    <t>Charles, Bipin/AAD-1024-2021; Sanil, Raveendranathanpillai/AAV-2266-2021</t>
  </si>
  <si>
    <t>Charles, Bipin/0000-0001-9441-9002; thekke thumbath, shameer/0000-0002-2306-1821; Raveendranathanpillai, Sanil/0000-0003-2226-2012; Raman, Sreehari/0000-0001-9812-1166</t>
  </si>
  <si>
    <t>10.1007/s42965-020-00114-5</t>
  </si>
  <si>
    <t>OA9GF</t>
  </si>
  <si>
    <t>Bronze, Green Published</t>
  </si>
  <si>
    <t>WOS:000578087200012</t>
  </si>
  <si>
    <t>Dikshit, N; Singh, T; Sivaraj, N; Dheeravathu, SN; Sahay, G</t>
  </si>
  <si>
    <t>Dikshit, Nilamani; Singh, Tejveer; Sivaraj, Natarajan; Dheeravathu, Seva Nayak; Sahay, Gitanjali</t>
  </si>
  <si>
    <t>Ecological niche modelling for mapping deenanath grass (Pennisetum pedicellatum) distribution in India</t>
  </si>
  <si>
    <t>RANGE MANAGEMENT AND AGROFORESTRY</t>
  </si>
  <si>
    <t>Conservation; Cultivation; Deenanath grass; DIVA-GIS; MaxEnt</t>
  </si>
  <si>
    <t>Ecological niche modelling or predictive habitat distribution modelling framework for deenanath (Pennisetum pedicellatum) grass was analyzed using maximum entropy (MaxEnt) method. Presence points (geographical coordinates) were collected using a global positioning system during an exploration for the collection of forage germplasm in Karnataka. MaxEnt software was used for habitat modelling. The climate models generated for the present and future climates indicated that climate suitable regions are available in parts of Andhra Pradesh (Cuddapah, Kurnool, Prakasam, West Godavari), Chhattisgarh (Bastar), Goa (South Goa), Gujarat (Valsad), Karnataka (Belgaum, Chikmagalur, Dakshin Kannad, Dharwad, Hassan, Mandya, Mysore, Shimoga, Tumkur, Uttar Kannad), Maharashtra (Ahmadnagar, Kolhapur, Nashik, Pune, Raigarh, Ratnagiri, Sangli, Satara, Thane), Odisha (Ganjam) and Telangana (Khammam). Highest probability value of 0.79 to 1.00 was obtained for the above mentioned states in India for climate suitability. These states of India could be targeted for future exploration missions, selection of cultivation sites of elite germplasm based on climate suitability and for identifying in-situ conservation areas, and for managing other related genetic resources activities in the climate change regime. Accordingly, a contingent plan needs to be developed for sustainable cultivation and on-farm conservation of deenanath grass.</t>
  </si>
  <si>
    <t>[Dikshit, Nilamani; Singh, Tejveer; Dheeravathu, Seva Nayak; Sahay, Gitanjali] ICAR Indian Grassland &amp; Fodder Res Inst, Jhansi 284003, Uttar Pradesh, India; [Sivaraj, Natarajan] ICAR Natl Bur Plant Genet Resources, Reg Stn, Hyderabad 500030, India</t>
  </si>
  <si>
    <t>Indian Council of Agricultural Research (ICAR); ICAR - Indian Grassland &amp; Fodder Research Institute; Indian Council of Agricultural Research (ICAR); ICAR - National Bureau of Plant Genetics Resources</t>
  </si>
  <si>
    <t>Dikshit, N (corresponding author), ICAR Indian Grassland &amp; Fodder Res Inst, Jhansi 284003, Uttar Pradesh, India.</t>
  </si>
  <si>
    <t>dikshith@gmail.com</t>
  </si>
  <si>
    <t>Sivaraj, Natarajan/ABF-1570-2021</t>
  </si>
  <si>
    <t>RANGE MANAGEMENT SOC INDIA</t>
  </si>
  <si>
    <t>JHANSI</t>
  </si>
  <si>
    <t>INDIAN GRASSLAND &amp; FODDER RES INST, JHANSI, 284 003, INDIA</t>
  </si>
  <si>
    <t>0971-2070</t>
  </si>
  <si>
    <t>RANGE MANAG AGROFOR</t>
  </si>
  <si>
    <t>Range Manag. Agrofor.</t>
  </si>
  <si>
    <t>Agronomy</t>
  </si>
  <si>
    <t>Agriculture</t>
  </si>
  <si>
    <t>RU2WH</t>
  </si>
  <si>
    <t>WOS:000645010100003</t>
  </si>
  <si>
    <t>Renard, Q; Pélissier, R; Ramesh, BR; Kodandapani, N</t>
  </si>
  <si>
    <t>Renard, Quentin; Pelissier, Raphael; Ramesh, B. R.; Kodandapani, Narendran</t>
  </si>
  <si>
    <t>Environmental susceptibility model for predicting forest fire occurrence in the Western Ghats of India</t>
  </si>
  <si>
    <t>INTERNATIONAL JOURNAL OF WILDLAND FIRE</t>
  </si>
  <si>
    <t>environmental controls; fire susceptibility model; Maxent; MODIS; nested study areas</t>
  </si>
  <si>
    <t>SPECIES DISTRIBUTIONS; BIOGEOGRAPHY; CLIMATE</t>
  </si>
  <si>
    <t>Forest fires are a recurrent management problem in the Western Ghats of India. Although most fires occur during the dry season, information on the spatial distribution of fires is needed to improve fire prevention. We used the MODIS Hotspots database and Maxent algorithm to provide a quantitative understanding of the environmental controls regulating the spatial distribution of forest fires over the period 2003-07 in the entire Western Ghats and in two nested subregions with contrasting characteristics. We used hierarchical partitioning to assess the independent contributions of climate, topography and vegetation to the goodness-of-fit of models and to build the most parsimonious fire susceptibility model in each study area. Results show that although areas predicted as highly prone to forest fires were mainly localised on the eastern slopes of the Ghats, spatial predictions and model accuracies differed significantly between study areas. We suggest accordingly a two-step approach to identify: first, large fire-prone areas by paying special attention to the climatic conditions of the monsoon season before the fire season, which determine the fuels moisture content during the fire season; second, the most vulnerable sites within the fire-prone areas using local models mainly based on the type of vegetation.</t>
  </si>
  <si>
    <t>[Renard, Quentin; Pelissier, Raphael; Ramesh, B. R.; Kodandapani, Narendran] IFP, UMIFRE MAEE CNRS 21, Pondicherry 605001, India; [Pelissier, Raphael] IRD, UMR AMAP, TA A51 PS2, F-34398 Montpellier 05, France</t>
  </si>
  <si>
    <t>CIRAD; Centre National de la Recherche Scientifique (CNRS); Institut de Recherche pour le Developpement (IRD); Universite de Montpellier</t>
  </si>
  <si>
    <t>Pélissier, R (corresponding author), IFP, UMIFRE MAEE CNRS 21, 11 St Louis St, Pondicherry 605001, India.</t>
  </si>
  <si>
    <t>raphael.pelissier@ird.fr</t>
  </si>
  <si>
    <t>Pélissier, Raphaël/C-1224-2008</t>
  </si>
  <si>
    <t>Pélissier, Raphaël/0000-0003-4845-5090</t>
  </si>
  <si>
    <t>French Embassy in India</t>
  </si>
  <si>
    <t>We especially thank Steven Phillips, Ralph Mac Nally and Vincent Deblauwe for providing support with the Maxent software and the hierarchical partitioning method. We are also grateful to G. Muthusankar from IFP for his help in GIS analysis and to the MODIS team for providing access to the MODIS Hotspots database. Finally, we also address a special thanks to Pierre Couteron who launched the fire project at the IFP and to the three anonymous reviewers who greatly helped us to improve the manuscript. During the study, QR was financially supported by the French Embassy in India as a Civil Volunteer posted at the IFP.</t>
  </si>
  <si>
    <t>CSIRO PUBLISHING</t>
  </si>
  <si>
    <t>CLAYTON</t>
  </si>
  <si>
    <t>UNIPARK, BLDG 1, LEVEL 1, 195 WELLINGTON RD, LOCKED BAG 10, CLAYTON, VIC 3168, AUSTRALIA</t>
  </si>
  <si>
    <t>1049-8001</t>
  </si>
  <si>
    <t>1448-5516</t>
  </si>
  <si>
    <t>INT J WILDLAND FIRE</t>
  </si>
  <si>
    <t>Int. J. Wildland Fire</t>
  </si>
  <si>
    <t>10.1071/WF10109</t>
  </si>
  <si>
    <t>961YS</t>
  </si>
  <si>
    <t>WOS:000305506100005</t>
  </si>
  <si>
    <t>Kumar, B; Babu, S; Kumara, HN</t>
  </si>
  <si>
    <t>Kumar, Brawin; Babu, Santhanakrishnan; Kumara, Honnavalli N.</t>
  </si>
  <si>
    <t>Predicting the potential distribution of the lesser-known endemic Madras hedgehog Paraechinus nudiventris (Order: Eulipotyphla, Family: Erinaceidae) in southern India</t>
  </si>
  <si>
    <t>MAMMALIA</t>
  </si>
  <si>
    <t>conservation; Madras hedgehog; MaxEnt; Paraechinus nudiventris; potential distribution; southern India</t>
  </si>
  <si>
    <t>The Madras hedgehog (Paraechinus nudiventris) is a less-known insectivorous mammal, endemic to southern India, and known from the states of Tamil Nadu, Kerala, Karnataka, Andhra Pradesh and Telangana. The nocturnal habit, small body size and elusive nature of P. nudiventris have resulted in limited studies on its habitat selection and ecology. The confirmed locations of P. nudiventris from our field surveys and existing sight records were pooled. These geocoordinates were then used as the occurrence location to predict the potential distribution range of P. nudiventris in southern India based on a set of climatic and terrain variables using the MaxEnt algorithm. The predicted model shows the suitable ecological conditions in the districts of Erode, Tirunelveli, Tuticorin, Coimbatore and Tiruppur in Tamil Nadu, making them highly probable sites for its presence. Most of the predicted suitable range and high potential range fall in the non-protected semi-dry zones characterized by low annual rainfall with sparse savanna vegetation, lowland [0-750 m above sea level (asl)] and the rural areas of southern Tamil Nadu. Our findings establish the potential distribution range of this species in parts of Karnataka, Andhra Pradesh, Kerala and most of Tamil Nadu.</t>
  </si>
  <si>
    <t>[Babu, Santhanakrishnan; Kumara, Honnavalli N.] Salim Ali Ctr Ornithol &amp; Nat Hist, Anaikatty Post, Coimbatore 641108, Tamil Nadu, India; [Kumar, Brawin] ZOO, 12 Thiruvannamalai Nagar, Coimbatore 641035, Tamil Nadu, India; [Kumar, Brawin] Chinese Acad Sci, Inst Zool, Key Lab Zool Systemat &amp; Evolut, 1 Beichen West Rd, Beijing 100101, Peoples R China</t>
  </si>
  <si>
    <t>Salim Ali Center for Ornithology &amp; Natural History (SACON); Chinese Academy of Sciences; Institute of Zoology, CAS</t>
  </si>
  <si>
    <t>Kumara, HN (corresponding author), Salim Ali Ctr Ornithol &amp; Nat Hist, Anaikatty Post, Coimbatore 641108, Tamil Nadu, India.</t>
  </si>
  <si>
    <t>honnavallik@gmail.com</t>
  </si>
  <si>
    <t>Babu, Santhanakrishnan/AAT-1834-2021</t>
  </si>
  <si>
    <t>Kumara, Honnavalli/0000-0002-7958-6395</t>
  </si>
  <si>
    <t>Inlaks Ravi Sankaran Fellowship Program [2012]; ATREE Agasthyamalai Community-based Conservation Center</t>
  </si>
  <si>
    <t>Inlaks Ravi Sankaran Fellowship Program; ATREE Agasthyamalai Community-based Conservation Center</t>
  </si>
  <si>
    <t>We acknowledge Inlaks Ravi Sankaran Fellowship Program - Small Grant Project, Grant Number: 2012 to BK for the financial support. The authors wish to thank He Kai, Nobuyuki Yamaguchi, Sanjay Molur, B.A. Daniel, Sally Walker, Talmale and Jeganathan for their support during the study. We thank Kalaimani, Naveen Kumar, Rameshwaran, Priyanka Iyer and Keerthi Krutha for assisting in the field, Sri Parama Kalyani College volunteers, and the ATREE Agasthyamalai Community-based Conservation Center for their support and field assistance. We thank Ms. Aditi Mukherjee for helping in improving the manuscript, and we thank two anonymous reviewers for their constructive comments.</t>
  </si>
  <si>
    <t>WALTER DE GRUYTER GMBH</t>
  </si>
  <si>
    <t>BERLIN</t>
  </si>
  <si>
    <t>GENTHINER STRASSE 13, D-10785 BERLIN, GERMANY</t>
  </si>
  <si>
    <t>0025-1461</t>
  </si>
  <si>
    <t>1864-1547</t>
  </si>
  <si>
    <t>Mammalia</t>
  </si>
  <si>
    <t>10.1515/mammalia-2018-0101</t>
  </si>
  <si>
    <t>IQ1MG</t>
  </si>
  <si>
    <t>WOS:000480513300008</t>
  </si>
  <si>
    <t>Mungi, NA; Qureshi, Q; Jhala, YV</t>
  </si>
  <si>
    <t>Mungi, Ninad Avinash; Qureshi, Qamar; Jhala, Yadvendradev, V</t>
  </si>
  <si>
    <t>Expanding niche and degrading forests: Key to the successful global invasion of Lantana camara (sensu lato)</t>
  </si>
  <si>
    <t>GLOBAL ECOLOGY AND CONSERVATION</t>
  </si>
  <si>
    <t>Large-scale survey; Niche change; Occupancy modelling; Plant invasion; MaxEnt; Species distribution modelling</t>
  </si>
  <si>
    <t>DRY TROPICAL FORESTS; CLIMATE-CHANGE; POTENTIAL DISTRIBUTION; PHENOTYPIC PLASTICITY; ALIEN PLANT; L.; FUTURE; INDIA; DISTRIBUTIONS; DISTURBANCE</t>
  </si>
  <si>
    <t>Estimating the distribution of invasive species and understanding the ecological reasons for their success is crucial for their management. Moreover, their ability to invade biogeographically distinct regions in short timespans poses interesting ecological questions. Lantana camara (sensu lato) is one such invasive species of global concern. In an unprecedented effort, we surveyed 207,100 km(2) of Indian forests by sampling 13715 grids of 5 x 5 km, each with 1-31 plots of 10 m diameter, to record the abundance of Lantana. For India, we modeled occupancy of Lantana in the sampled area by accounting for imperfect detection; and potential invasion outside the sampled area using MaxEnt with covariates of climate, soil, forest and human disturbance. Further, Lantana's response in comparable areas of its native and global invaded range was modeled using MaxEnt to provide a better understanding of its changing relationship with environmental factors. Lantana invaded 154,837 km2 of the surveyed area, and threatened 303,607 km2 of total Indian forests (44%); with preference to warm, humid, fertile areas, degraded by extractive human use. By combining our large-scale ground surveys with published data, we show that Lantana has expanded its climatic niche worldwide, with &gt;11 million km2 suitable for its invasion. Niche comparison revealed that Lantana might have adaptive plasticity in its invaded range; where it was found to be more tolerant to higher temperatures, lower fertility and shade as compared to its native range. In light of Lantana's introduction history that suggest excessive hybridization between previously allopatric populations, and its known genetic diversity in the invaded range, the existing adaptive plasticity is suggestive of contemporary evolution. This adaptive nature can increase area under its invasion and pose an ecological conundrum of managing an evolving neophyte. (C) 2020 The Authors. Published by Elsevier B.V.</t>
  </si>
  <si>
    <t>[Mungi, Ninad Avinash] Wildlife Inst India, Dehra Dun 248001, Uttarakhand, India; [Qureshi, Qamar] Wildlife Inst India, Dept Populat Management Capture &amp; Rehabil, Dehra Dun 248001, Uttarakhand, India; [Jhala, Yadvendradev, V] Wildlife Inst India, Fac Wildlife Sci, Dehra Dun 248001, Uttarakhand, India</t>
  </si>
  <si>
    <t>Wildlife Institute of India; Wildlife Institute of India; Wildlife Institute of India</t>
  </si>
  <si>
    <t>Jhala, YV (corresponding author), Wildlife Inst India, Fac Wildlife Sci, Dehra Dun 248001, Uttarakhand, India.</t>
  </si>
  <si>
    <t>shastri.ninad@gmail.com; qnq@wii.gov.in; jhalay@wii.gov.in</t>
  </si>
  <si>
    <t>Mungi, Ninad Avinash/AAZ-3090-2021</t>
  </si>
  <si>
    <t>Mungi, Ninad/0000-0001-6502-0457; JHALA, YADVENDRADEV/0000-0003-3276-1384</t>
  </si>
  <si>
    <t>Wildlife Institute of India; National Tiger Conservation Authority, India</t>
  </si>
  <si>
    <t>Wildlife Institute of India; National Tiger Conservation Authority, India(Ministry of Environment, Forest and Climate Change (MoEFCC), Government of IndiaNational Tiger Conservation Authority, Government of India)</t>
  </si>
  <si>
    <t>The work was supported by the Wildlife Institute of India and funded by the National Tiger Conservation Authority, India. The authors thank the State Forest Departments, Field Directors of the Tiger Reserve, frontline forest department staff and Field Biologist from the All India Tiger Monitoring Program for data collection and facilitating fieldwork. We also thank the civil bodies and independent researchers and scientists who participated in the All India Tiger Monitoring Program of 2006 and 2010. We thank Rajat Rastogi, Indira Srinivasan and Lantana Greens for providing photographs used in this manuscript.</t>
  </si>
  <si>
    <t>2351-9894</t>
  </si>
  <si>
    <t>GLOB ECOL CONSERV</t>
  </si>
  <si>
    <t>Glob. Ecol. Conserv.</t>
  </si>
  <si>
    <t>e01080</t>
  </si>
  <si>
    <t>10.1016/j.gecco.2020.e01080</t>
  </si>
  <si>
    <t>NN3ZR</t>
  </si>
  <si>
    <t>WOS:000568729900009</t>
  </si>
  <si>
    <t>Layola, MRR; Semwal, M; Rana, TS; Nair, NK</t>
  </si>
  <si>
    <t>Layola, M. R. Ranjith; Semwal, Manoj; Rana, Tikam Singh; Nair, Narayanan K.</t>
  </si>
  <si>
    <t>Predicting potential suitable habitat for Ensete glaucum (Roxb.) Cheesman using MaxEnt modelling</t>
  </si>
  <si>
    <t>FLORA</t>
  </si>
  <si>
    <t>Ensete glaucum; Environmental variables; Indo-Burma; Niche modelling; Wild banana</t>
  </si>
  <si>
    <t>CLIMATE SURFACES; SAMPLING BIAS; MUSACEAE; CONSERVATION; BANANA; REINTRODUCTION; COMPLEXITY; HISTORY; PACKAGE</t>
  </si>
  <si>
    <t>Ecological niche models (ENMs) and species distribution models (SDMs) are widely used to predict suitable habitat for plants and animals. In the present study, we used MaxEnt ecological niche modelling to identify the potential suitable habitat for Ensete glaucum-a pseudo banana species found in Northeast India, Yunnan region of China, Southeast Asia, and Papua New Guinea. Fifty-one occurrence records along with 19 bioclimatic and three topographic variables were used for the modelling. The model accuracy was tested using the area under the receiver operating curve (AUC) metric, and each variable's contribution was estimated using a Jackknife test. Highly suitable regions were observed in the Indo-Burma region with an area of 58,371 km(2), while less suitable regions were observed in most of the countries of Southeast Asia. The potential habitat suitability of E. glaucum was mainly influenced by three bioclimatic variables (precipitation of warmest quarter, temperature annual range, and mean diurnal range) and one topographic variable (slope). The predicted suitable habitat regions (high, medium, and low) can be used for future explorations to study the morphological and genetic diversity in E. glaucum and to conserve the genetically diverse and vulnerable populations of this banana crop relative.</t>
  </si>
  <si>
    <t>[Layola, M. R. Ranjith; Rana, Tikam Singh; Nair, Narayanan K.] Natl Bot Res Inst, CSIR, Lucknow 226001, Uttar Pradesh, India; [Layola, M. R. Ranjith] Cent Inst Med &amp; Aromat Plants, CSIR, Lucknow 226002, Uttar Pradesh, India; [Layola, M. R. Ranjith; Semwal, Manoj; Rana, Tikam Singh; Nair, Narayanan K.] Acad Sci &amp; Innovat Res AcSIR, Ghaziabad 201002, India</t>
  </si>
  <si>
    <t>Council of Scientific &amp; Industrial Research (CSIR) - India; CSIR - National Botanical Research Institute (NBRI); Council of Scientific &amp; Industrial Research (CSIR) - India; CSIR - Central Institute of Medicinal &amp; Aromatic Plants (CIMAP); Academy of Scientific &amp; Innovative Research (AcSIR)</t>
  </si>
  <si>
    <t>Nair, NK (corresponding author), Natl Bot Res Inst, CSIR, Lucknow 226001, Uttar Pradesh, India.</t>
  </si>
  <si>
    <t>knnair@nbri.res.in</t>
  </si>
  <si>
    <t>CSIR-National Botanical Research Institute (CSIR-NBRI) , Lucknow [OLP101]; Council of Sci-entific and Industrial Research-Human Resource Development Group (CSIR-HRDG) , New Delhi [110001]</t>
  </si>
  <si>
    <t>CSIR-National Botanical Research Institute (CSIR-NBRI) , Lucknow; Council of Sci-entific and Industrial Research-Human Resource Development Group (CSIR-HRDG) , New Delhi</t>
  </si>
  <si>
    <t>The work was supported by an In-house project (OLP101) of CSIR-National Botanical Research Institute (CSIR-NBRI) , Lucknow, and by a research fellowship awarded to the first author by the Council of Sci-entific and Industrial Research-Human Resource Development Group (CSIR-HRDG) , New Delhi - 110001, India.</t>
  </si>
  <si>
    <t>0367-2530</t>
  </si>
  <si>
    <t>1618-0585</t>
  </si>
  <si>
    <t>Flora</t>
  </si>
  <si>
    <t>10.1016/j.flora.2022.152007</t>
  </si>
  <si>
    <t>Plant Sciences; Ecology</t>
  </si>
  <si>
    <t>Plant Sciences; Environmental Sciences &amp; Ecology</t>
  </si>
  <si>
    <t>0P5SN</t>
  </si>
  <si>
    <t>WOS:000784288200001</t>
  </si>
  <si>
    <t>Kaul, R; Kalsi, RS; Singh, R; Basnet, H; Awan, MN</t>
  </si>
  <si>
    <t>Kaul, Rahul; Kalsi, Rajiv S.; Singh, Randeep; Basnet, Hari; Awan, Muhammad Naeem</t>
  </si>
  <si>
    <t>Cheer Pheasant (Catreus wallichii) and the Conservation Paradox: Importance of Unprotected Areas</t>
  </si>
  <si>
    <t>DIVERSITY-BASEL</t>
  </si>
  <si>
    <t>cheer pheasant; species distribution modeling; Indian sub-continent; sdm; Maxent; human disturbance; habitat; conservation</t>
  </si>
  <si>
    <t>MAXIMUM-ENTROPY; SPECIES DISTRIBUTIONS; ECOLOGY; ABSENCES; HIMALAYA; SUCCESS; CLIMATE</t>
  </si>
  <si>
    <t>Cheer pheasant is a globally vulnerable species mainly found in the mid-montane grassland of the western Himalayas. Such grasslands are spread sporadically, and the distribution of this species too, as a result, has remained patchy. Using Maxent, we investigated the distribution of cheer across its global range (Pakistan, India, and Nepal) to determine a potential distribution range. The model predicted that higher altitude (increasing probability peaking at 2060 m) and land cover categories of needleleaf evergreen forests, grasslands, barren and stony terrain, and croplands were the likely predictors of cheer pheasant occurrence. The model predicted a total potential distribution range of 3137.9 km(2), most of which lies in India. Interestingly, most areas within this range fall outside the protected areas network and are thus unprotected. The habitat of cheer is believed to require some form of continual disturbance, either naturally or by human intervention, to remain suitable for the species. Given the fact that most of its habitat lies outside the protected areas and the species tolerates limited amount of disturbance to its habitat, the future of the cheer is likely to be in the outside protected areas, provided that extremes of habitat change are limited and hunting is curtailed.</t>
  </si>
  <si>
    <t>[Kaul, Rahul] Wildlife Trust India, Noida 201301, Uttar Pradesh, India; [Kalsi, Rajiv S.] Mukand Lal Natl Coll, Dept Zool, Yamunanagar 135001, Haryana, India; [Singh, Randeep] Amity Univ Uttar Pradesh, Amity Inst Forestry &amp; Wildlife, Noida 201303, Uttar Pradesh, India; [Basnet, Hari] Nepalese Ornithol Union, Kathmandu 44600, Nepal; [Awan, Muhammad Naeem] World Pheasants Assoc Pakistan, Lahore 54700, Pakistan</t>
  </si>
  <si>
    <t>Amity University Noida</t>
  </si>
  <si>
    <t>Kaul, R (corresponding author), Wildlife Trust India, Noida 201301, Uttar Pradesh, India.</t>
  </si>
  <si>
    <t>rahul@wti.org.in</t>
  </si>
  <si>
    <t>Singh, Randeep/I-2713-2016; Kalsi, Rajiv/H-5982-2013</t>
  </si>
  <si>
    <t>Singh, Randeep/0000-0001-8461-2327; Kalsi, Rajiv/0000-0003-3612-5887</t>
  </si>
  <si>
    <t>World Pheasant Association</t>
  </si>
  <si>
    <t>The authors are grateful for the technical and financial support from World Pheasant Association and institutions in their respective countries.</t>
  </si>
  <si>
    <t>1424-2818</t>
  </si>
  <si>
    <t>Diversity-Basel</t>
  </si>
  <si>
    <t>10.3390/d14100785</t>
  </si>
  <si>
    <t>5O8QA</t>
  </si>
  <si>
    <t>WOS:000872729400001</t>
  </si>
  <si>
    <t>Choudhary, JS; Mali, SS; Fand, BB; Das, B</t>
  </si>
  <si>
    <t>Choudhary, Jaipal Singh; Mali, Santosh S.; Fand, Babasaheb B.; Das, Bikash</t>
  </si>
  <si>
    <t>Predicting the invasion potential of indigenous restricted mango fruit borer, Citripestis eutraphera (Lepidoptera: Pyralidae) in India based on MaxEnt modelling</t>
  </si>
  <si>
    <t>Climate change; mango; invasive pest; species distribution models</t>
  </si>
  <si>
    <t>CLIMATE-CHANGE; DISTRIBUTIONS; SCENARIOS</t>
  </si>
  <si>
    <t>The mango fruit borer, Citripestis eutraphera (Meyrick), originally confined to the Andaman Islands, is a recent invasion in mainland India. With changes in climatic conditions, the pest is likely to spread in other major mango-growing regions of the country and can pose serious threats to mango production. In this backdrop, the present study examines the impact of climate change to develop spatio-temporal distribution of invasive C. eutraphera in India using the maximum entropy (MaxEnt) modelling approach. Integration of point data on current occurrence of pest and corresponding bioclimatic variables in MaxEnt were used to define the potential distribution in India and mapped using spatial analysis tool in ArcGIS. The model framework performed well as indicated by high area under the curve (0.97) value. Jackknife test for estimating predictive power of the variables indicated that 'isothermality' and 'temperature seasonality' significantly affected C. eutraphera distribution. It was found that mango-growing pockets in the southwestern parts of Gujarat, as well as parts of Kerala and Tamil Nadu were moderately to highly suitable for C. eutraphera distribution in 2050 and 2070. The results of this study could be an important guide for selecting monitoring and surveillance sites and designing integrated pest management policies in the context of climate change against this invasive pest of mango.</t>
  </si>
  <si>
    <t>[Choudhary, Jaipal Singh; Mali, Santosh S.; Das, Bikash] ICAR Res Complex Eastern Reg, Res Ctr, Ranchi 834010, Bihar, India; [Fand, Babasaheb B.] ICAR Cent Inst Cotton Res, Div Crop Protect, Nagpur 440010, Maharashtra, India</t>
  </si>
  <si>
    <t>Indian Council of Agricultural Research (ICAR); ICAR - ICAR Research Complex for Eastern Region; Indian Council of Agricultural Research (ICAR); ICAR - Central Institute of Cotton Research</t>
  </si>
  <si>
    <t>Choudhary, JS (corresponding author), ICAR Res Complex Eastern Reg, Res Ctr, Ranchi 834010, Bihar, India.</t>
  </si>
  <si>
    <t>choudhary.jaipal@gmail.com</t>
  </si>
  <si>
    <t>Das, Bikash/AAZ-2525-2020; Choudhary, Jaipal/AAU-9645-2020; Choudhary, Jaipal S./AAZ-1748-2020; Fand, Babasaheb/AAF-9417-2020; RCER, ICAR/ABD-1024-2020; mali, santosh S/I-1602-2014</t>
  </si>
  <si>
    <t>Choudhary, Jaipal/0000-0002-4475-191X; Choudhary, Jaipal S./0000-0002-4475-191X; Fand, Babasaheb/0000-0002-4957-1002; RCER, ICAR/0000-0002-6025-3363; mali, santosh S/0000-0001-9058-9311; Das, Bikash/0000-0002-7502-4387</t>
  </si>
  <si>
    <t>Ministry of Agriculture and Farmers' Welfare, Government of India through ICAR-National Innovations on Climate Resilient Agriculture project under the Indian Council of Agricultural Research, New Delhi</t>
  </si>
  <si>
    <t>This research work was funded by the Ministry of Agriculture and Farmers' Welfare, Government of India through ICAR-National Innovations on Climate Resilient Agriculture project under the Indian Council of Agricultural Research, New Delhi.</t>
  </si>
  <si>
    <t>FEB 25</t>
  </si>
  <si>
    <t>10.18520/cs/v116/i4/636-642</t>
  </si>
  <si>
    <t>HM4HD</t>
  </si>
  <si>
    <t>WOS:000459433400033</t>
  </si>
  <si>
    <t>Kumar, D; Pandey, A; Rawat, S; Joshi, M; Bajpai, R; Upreti, DK; Singh, SP</t>
  </si>
  <si>
    <t>Kumar, Devendra; Pandey, Aseesh; Rawat, Sandeep; Joshi, Mayank; Bajpai, Rajesh; Upreti, Dalip Kumar; Singh, Surendra Pratap</t>
  </si>
  <si>
    <t>Predicting the distributional range shifts of Rhizocarpon geographicum (L.) DC. in Indian Himalayan Region under future climate scenarios</t>
  </si>
  <si>
    <t>ENVIRONMENTAL SCIENCE AND POLLUTION RESEARCH</t>
  </si>
  <si>
    <t>Rhizocarpon geographicum; Himalaya; Climate change; Habitat loss; Niche shifts; Species distribution modeling; Lichen</t>
  </si>
  <si>
    <t>SPECIES DISTRIBUTIONS; ATMOSPHERIC AMMONIA; DISTRIBUTION MODELS; CHANGING CLIMATE; CONSERVATION; LICHENS; HABITAT; MAXENT; BIODIVERSITY; EASTERN</t>
  </si>
  <si>
    <t>Himalaya, the highest mountain system in the world and house of important biodiversity hotspot, is sensitive to projected warming by climate change. Rhizocarpon geographicum (map lichen), a crustose lichen, grows in high mountain ranges, is a potential indicator species of climate change. In the present study, MaxEnt species distribution modeling algorithm was used to predict the suitable habitat for R. geographicum in current and future climate scenarios. Nineteen bioclimatic variables from WorldClim database, along with elevation, were used to predict the current distribution and three representative concentration pathway (RCP) scenarios by integrating three general circulation models (GCMs) for future distribution of species covering years 2050 and 2070. Furthermore, we performed change analysis to identify the precise difference between the current and future distribution of suitable areas of the species for delineating habitat range expansion (gain), habitat contraction (loss), and stable habitats. The final ensemble model obtained had average test value 0.968, and its predicted similar to 27.5% of the geographical area in the Indian Himalayan Region is presently climatically suitable for the species. The predicted highly suitable area for R. geographicum is observed to be declining in Northwestern Himalaya, and it is shifting towards the higher elevation areas of the Eastern Himalaya. The projected distribution in future under the RCP scenarios (RCP 4.5, 6.0, and 8.5) showed the range expansion towards higher elevations, and it is more pronounced for the extreme future scenarios (RCP 8.5) than for the moderate and intermediate climate scenarios (RCP 4.5 and RCP 6.0). However, assuming that species can migrate to previously unoccupied areas, the model forecasts a habitat loss of 10.86-16.51% for R. geographicum, which is expected due to increase in mean annual temperature by 1.5-3.7 degrees C. The predictive MaxEnt modeling approach for mapping lichen will contribute significantly to the understanding of the impact of climate change in Himalayan ecosystems with wide implications for drawing suitable conservation plans and to take adaptation and mitigation measures.</t>
  </si>
  <si>
    <t>[Kumar, Devendra; Pandey, Aseesh; Rawat, Sandeep; Joshi, Mayank] Sikkim Reg Ctr, GB Pant Natl Inst Himalayan Environm NIHE, Gangtok, Sikkim, India; [Bajpai, Rajesh; Upreti, Dalip Kumar] Natl Bot Res Inst, CSIR, Lichenol Lab, Lucknow 226001, Uttar Pradesh, India; [Singh, Surendra Pratap] Cent Himalayan Environm Assoc CHEA, 06 Waldorf Compound, Naini Tal 263001, Uttarakhand, India</t>
  </si>
  <si>
    <t>G.B. Pant National Institute of Himalayan Environment &amp; Sustainable Development (GBPNIHESD); Council of Scientific &amp; Industrial Research (CSIR) - India; CSIR - National Botanical Research Institute (NBRI)</t>
  </si>
  <si>
    <t>devendrawii@gmail.com; draseeshpandey@gmail.com; sandeep_rawat15@rediffmail.com; mayank.geo@gmail.com; bajpaienviro@gmail.com; upretidknbri@gmail.com; spsecology@gmail.com</t>
  </si>
  <si>
    <t>Joshi, Mayank/ABC-6429-2020; Rawat, Sandeep/GLR-7881-2022; Pandey, Aseesh/AFW-7196-2022; Rawat, Sandeep/S-5641-2019; Bajpai, Rajesh/AAZ-8281-2021</t>
  </si>
  <si>
    <t>Joshi, Mayank/0000-0001-5777-6617; Pandey, Aseesh/0000-0001-8063-2646; Bajpai, Rajesh/0000-0002-1806-0939; Rawat, Sandeep/0000-0001-7991-2878</t>
  </si>
  <si>
    <t>National Mission on Himalayan Studies (NMHS) Program [NMHS/2015-16/LG03/03]; Ministry of Environment Forest &amp; Climate Change (MoEF&amp;CC), New Delhi, India; G.B. Pant National Institute of Himalayan Environment (NIHE), Almora, Uttarakhand; CSIR-National Botanical Research Institute (NBRI), Lucknow, U.P., India</t>
  </si>
  <si>
    <t>National Mission on Himalayan Studies (NMHS) Program; Ministry of Environment Forest &amp; Climate Change (MoEF&amp;CC), New Delhi, India; G.B. Pant National Institute of Himalayan Environment (NIHE), Almora, Uttarakhand; CSIR-National Botanical Research Institute (NBRI), Lucknow, U.P., India</t>
  </si>
  <si>
    <t>This study is part of projects entitled Timberline and Altitudinal Gradient Ecology of Himalayas, and Human Use Sustenance in a Warming Climate under National Mission on Himalayan Studies (NMHS) Program (Grant# NMHS/2015-16/LG03/03), and an Institute In-House Project#4 entitled Mainstreaming Himalayan Biodiversity for Sustainable Development funded by Ministry of Environment Forest &amp; Climate Change (MoEF&amp;CC), New Delhi, India. The authors are grateful to the Directors, G.B. Pant National Institute of Himalayan Environment (NIHE), Almora, Uttarakhand, and CSIR-National Botanical Research Institute (NBRI), Lucknow, U.P., India, for their encouragement and supports.</t>
  </si>
  <si>
    <t>SPRINGER HEIDELBERG</t>
  </si>
  <si>
    <t>HEIDELBERG</t>
  </si>
  <si>
    <t>TIERGARTENSTRASSE 17, D-69121 HEIDELBERG, GERMANY</t>
  </si>
  <si>
    <t>0944-1344</t>
  </si>
  <si>
    <t>1614-7499</t>
  </si>
  <si>
    <t>ENVIRON SCI POLLUT R</t>
  </si>
  <si>
    <t>Environ. Sci. Pollut. Res.</t>
  </si>
  <si>
    <t>10.1007/s11356-021-15624-5</t>
  </si>
  <si>
    <t>4L6YV</t>
  </si>
  <si>
    <t>WOS:000681576600016</t>
  </si>
  <si>
    <t>Singh, R; Krausman, PR; Pandey, P; Maheshwari, A; Rawal, RS; Sharma, S; Shekhar, R</t>
  </si>
  <si>
    <t>Singh, Randeep; Krausman, Paul R.; Pandey, Puneet; Maheshwari, Aishwarya; Rawal, Ranbeer Singh; Sharma, Subrat; Shekhar, Ravi</t>
  </si>
  <si>
    <t>Predicting Habitat Suitability of Snow Leopards in the Western Himalayan Mountains, India</t>
  </si>
  <si>
    <t>BIOLOGY BULLETIN</t>
  </si>
  <si>
    <t>biogeographic distribution; climate; endangered cat; MaxEnt; snow leopard</t>
  </si>
  <si>
    <t>SPECIES DISTRIBUTIONS; CLIMATE-CHANGE; CONSERVATION; MAXENT; REINTRODUCTION; BIODIVERSITY; NUMBERS; RANGE</t>
  </si>
  <si>
    <t>The population of snow leopard (Panthera uncia) is declining across their range, due to poaching, habitat fragmentation, retaliatory killing, and a decrease of wild prey species. Obtaining information on rare and cryptic predators living in remote and rugged terrain is important for making conservation and management strategies. We used the Maximum Entropy (MaxEnt) ecological niche modeling framework to predict the potential habitat of snow leopards across the western Himalayan region, India. The model was developed using 34 spatial species occurrence points in the western Himalaya, and 26 parameters including, prey species distribution, temperature, precipitation, land use and land cover (LULC), slope, aspect, terrain ruggedness and altitude. Thirteen variables contributed 98.6% towards predicting the distribution of snow leopards. The area under the curve (AUC) score was high (0.994) for the training data from our model, which indicates predictive ability of the model. The model predicted that there was 42 432 km(2) of potential habitat for snow leopards in the western Himalaya region. Protected status was available for 11 247 km(2) (26.5%), but the other 31 185 km(2) (73.5%) of potential habitat did not have any protected status. Thus, our approach is useful for predicting the distribution and suitable habitats and can focus field surveys in selected areas to save resources, increase survey success, and improve conservation efforts for snow leopards.</t>
  </si>
  <si>
    <t>[Singh, Randeep; Pandey, Puneet] Amity Univ, Amity Inst Forestry &amp; Wildlife, Sect 125, Noida 201313, Uttar Pradesh, India; [Singh, Randeep; Rawal, Ranbeer Singh] Pant Inst Himalayan Environm, Uttrakhand 263643, Almora, India; [Krausman, Paul R.] Univ Arizona, Sch Nat Resources &amp; Environm, Tucson, AZ 85721 USA; [Maheshwari, Aishwarya] Banda Univ Agr &amp; Technol, Coll Forestry, Dept Wildlife Sci, Banda 210001, Uttar Pradesh, India; [Sharma, Subrat] Pant Inst Himalayan Environm, Ladakh Reg Ctr, Leh 194101, Ladakh Ut, India; [Shekhar, Ravi] Delhi Univ, Shaheed Bhagat Singh Coll, Dept Geog, New Delhi, India</t>
  </si>
  <si>
    <t>Amity University Noida; University of Arizona; University of Delhi</t>
  </si>
  <si>
    <t>Singh, R (corresponding author), Amity Univ, Amity Inst Forestry &amp; Wildlife, Sect 125, Noida 201313, Uttar Pradesh, India.;Singh, R (corresponding author), Pant Inst Himalayan Environm, Uttrakhand 263643, Almora, India.</t>
  </si>
  <si>
    <t>randeep04@rediffmail.com</t>
  </si>
  <si>
    <t>Maheshwari, Aishwarya/AGY-9507-2022; Singh, Randeep/I-2713-2016; Krausman, Paul/HTN-2759-2023</t>
  </si>
  <si>
    <t>Singh, Randeep/0000-0001-8461-2327; Shekhar, Ravi/0009-0005-4123-4190; PANDEY, PUNEET/0000-0001-5891-3927</t>
  </si>
  <si>
    <t>PLEIADES PUBLISHING INC</t>
  </si>
  <si>
    <t>PLEIADES HOUSE, 7 W 54 ST, NEW YORK, NY, UNITED STATES</t>
  </si>
  <si>
    <t>1062-3590</t>
  </si>
  <si>
    <t>1608-3059</t>
  </si>
  <si>
    <t>BIOL BULL+</t>
  </si>
  <si>
    <t>Biol. Bull</t>
  </si>
  <si>
    <t>10.1134/S106235902101012X</t>
  </si>
  <si>
    <t>Biology</t>
  </si>
  <si>
    <t>Life Sciences &amp; Biomedicine - Other Topics</t>
  </si>
  <si>
    <t>PS0BJ</t>
  </si>
  <si>
    <t>WOS:000607593700013</t>
  </si>
  <si>
    <t>Gaucherel, C; Vezy, R; Gontrand, F; Bouchet, D; Ramesh, BR</t>
  </si>
  <si>
    <t>Gaucherel, C.; Vezy, R.; Gontrand, F.; Bouchet, D.; Ramesh, B. R.</t>
  </si>
  <si>
    <t>Spatial analysis of endemism to redefine conservation areas in Western Ghats (India)</t>
  </si>
  <si>
    <t>Biodiversity hotspot; Endemism erosion; Kernel; MaxEnt/MaxLike; Spatial autocorrelation; Species distribution</t>
  </si>
  <si>
    <t>BIODIVERSITY CONSERVATION; SPECIES DISTRIBUTIONS; AUTOCORRELATION; RICHNESS; HOTSPOTS; HISTORY; PROFILE; MAXENT; MAP</t>
  </si>
  <si>
    <t>A meaningful effort for the preservation of endemism would require a deep understanding of its related mechanisms and an accurate estimation of its spatial distribution. Here, we applied methods dedicated to species distribution modelling (SDM) to map an integrated index in India's Western Ghats biodiversity hotspot, the endemic tree richness, and to use it for recommendations of protected areas. We then rigorously compared SDM results with spatially explicit and multiscale comparison tools, among them the cutting-edge correlation map and profile (CMP) technique, to finally draw up an endemic richness map with improved accuracy. The endemic richness showed a sharply increasing southward gradient in the Western Ghats, mainly driven by the seasonality of the temperature and the precipitation's stability. This precise quantification of the tree endemism pattern in peninsular India helped in identifying vulnerable areas in terms of conservation of biodiversity as a whole. The Indian authorities recently used our recommendations to extend protected areas in the southern tip of the Indian peninsula to conserve this endemic richness. We believe that spatial analyses and multiscale comparison tools such as those presented here can help conservationists everywhere to better cope with the difficulties met in identifying zones for protected status. (C) 2016 Elsevier GmbH. All rights reserved.</t>
  </si>
  <si>
    <t>[Gaucherel, C.; Vezy, R.; Gontrand, F.; Bouchet, D.; Ramesh, B. R.] CNRS, French Inst Pondicherry, IFP, Pondicherry, India; [Gaucherel, C.] INRA, UMR AMAP, Montpellier, France</t>
  </si>
  <si>
    <t>CIRAD; Centre National de la Recherche Scientifique (CNRS); Institut de Recherche pour le Developpement (IRD); Universite de Montpellier; INRAE</t>
  </si>
  <si>
    <t>Gaucherel, C (corresponding author), French Inst Pondicherry IFP, 11 St Louis St, Pondicherry 605001, India.</t>
  </si>
  <si>
    <t>gaucherel@cirad.fr</t>
  </si>
  <si>
    <t>VEZY, Rémi/K-6511-2015</t>
  </si>
  <si>
    <t>VEZY, Rémi/0000-0002-0808-1461; Bouchet, Diane/0000-0002-1543-1087</t>
  </si>
  <si>
    <t>[ANR-BDIV-07-008]</t>
  </si>
  <si>
    <t>This research was partly supported by the ANR-BDIV-07-008 project. We thank F. Munoz, P. Couteron, J.L. Bader and C. Vega for general advices, and C. Dormann for advice on autocorrelation. We warmly thank Allan Bailur for editing the English of this paper.</t>
  </si>
  <si>
    <t>10.1016/j.jnc.2016.09.002</t>
  </si>
  <si>
    <t>EF6RM</t>
  </si>
  <si>
    <t>WOS:000390458400005</t>
  </si>
  <si>
    <t>Chetan, N; Praveen, KK; Vasudeva, GK</t>
  </si>
  <si>
    <t>Chetan, Nag; Praveen, Karanth K.; Vasudeva, Gururaja Kotambylu</t>
  </si>
  <si>
    <t>Delineating Ecological Boundaries of Hanuman Langur Species Complex in Peninsular India Using MaxEnt Modeling Approach</t>
  </si>
  <si>
    <t>PLOS ONE</t>
  </si>
  <si>
    <t>SEMNOPITHECUS-ENTELLUS; ENVIRONMENTAL NICHE; NATIONAL-PARK; CLIMATE-CHANGE; WESTERN-GHATS; CONSERVATION; DISTRIBUTIONS; DELIMITATION; FORESTS; PERFORMANCE</t>
  </si>
  <si>
    <t>Hanuman langur is one of the widely distributed and extensively studied non-human diurnal primates in India. Until recently it was believed to be a single species - Semnopithecus entellus. Recent molecular and morphological studies suggest that the Hanuman langurs consists of at least three species S. entellus, S. hypoleucos and S. priam. Furthermore, morphological studies suggested that both S. hypoleucos and S. priam have at least three subspecies in each. We explored the use of ecological niche modeling (ENM) to confirm the validity of these seven taxa and an additional taxon S. johnii belonging to the same genus. MaxEnt modeling tool was used with 19 bioclimatic, 12 vegetation and 6 hydrological environmental layers. We reduced total environmental variables to 14 layers after testing for collinearity and an independent test for model prediction was done using ENMTools. A total of 196 non-overlapping data points from primary and secondary sources were used as inputs for ENM. Results showed eight distinct ecological boundaries, corroborating the eight taxa mentioned above thereby confirming validity of these eight taxa. The study, for the first time provided ecological variables that determined the ecological requirements and distribution of members of the Hanuman langur species complex in the Indian peninsula.</t>
  </si>
  <si>
    <t>[Chetan, Nag] Indian Inst Sci, Undergrad Program, Dept Biol, Bangalore 560012, Karnataka, India; [Praveen, Karanth K.] Indian Inst Sci, Ctr Ecol Sci, Bangalore 560012, Karnataka, India; [Vasudeva, Gururaja Kotambylu] Indian Inst Sci, Ctr Infrastruct Sustainable Transportat &amp; Urban P, Bangalore 560012, Karnataka, India</t>
  </si>
  <si>
    <t>Indian Institute of Science (IISC) - Bangalore; Indian Institute of Science (IISC) - Bangalore; Indian Institute of Science (IISC) - Bangalore</t>
  </si>
  <si>
    <t>Vasudeva, GK (corresponding author), Indian Inst Sci, Ctr Infrastruct Sustainable Transportat &amp; Urban P, Bangalore 560012, Karnataka, India.</t>
  </si>
  <si>
    <t>gururaj@cistup.iisc.ernet.in</t>
  </si>
  <si>
    <t>KV, Gururaja/B-2638-2009</t>
  </si>
  <si>
    <t>Nag, Chetan/0000-0002-7545-8556; Gururaja, KV/0000-0001-6907-9907</t>
  </si>
  <si>
    <t>Department of Biotechnology, Government of India [BT/PR-7127/BCE/08/445/2006]; Ministry of Environment and Forest</t>
  </si>
  <si>
    <t>Department of Biotechnology, Government of India(Department of Biotechnology (DBT) India); Ministry of Environment and Forest</t>
  </si>
  <si>
    <t>The study was financially supported by the Department of Biotechnology, Government of India (BT/PR-7127/BCE/08/445/2006) and Ministry of Environment and Forest. The funders had no role in study design, data collection and analysis, decision to publish, or preparation of the manuscript.</t>
  </si>
  <si>
    <t>PUBLIC LIBRARY SCIENCE</t>
  </si>
  <si>
    <t>SAN FRANCISCO</t>
  </si>
  <si>
    <t>1160 BATTERY STREET, STE 100, SAN FRANCISCO, CA 94111 USA</t>
  </si>
  <si>
    <t>1932-6203</t>
  </si>
  <si>
    <t>PLoS One</t>
  </si>
  <si>
    <t>FEB 3</t>
  </si>
  <si>
    <t>e87804</t>
  </si>
  <si>
    <t>10.1371/journal.pone.0087804</t>
  </si>
  <si>
    <t>302TD</t>
  </si>
  <si>
    <t>gold, Green Accepted, Green Published</t>
  </si>
  <si>
    <t>WOS:000330626900123</t>
  </si>
  <si>
    <t>Shankhwar, R; Bhandari, MS; Meena, RK; Shekhar, C; Pandey, VV; Saxena, J; Kant, R; Barthwal, S; Naithani, HB; Pandey, S; Pandey, A; Ginwal, HS</t>
  </si>
  <si>
    <t>Shankhwar, Rajeev; Bhandari, Maneesh S.; Meena, Rajendra K.; Shekhar, Chander; Pandey, Vijay Vardhan; Saxena, Jalaj; Kant, Rama; Barthwal, Santan; Naithani, H. B.; Pandey, Shailesh; Pandey, Amit; Ginwal, Harish S.</t>
  </si>
  <si>
    <t>Potential eco-distribution mapping of Myrica esculenta in northwestern Himalayas</t>
  </si>
  <si>
    <t>Myrica esculenta; Eco-distribution mapping; Maxent model; In situ and ex situ conservation</t>
  </si>
  <si>
    <t>SPECIES DISTRIBUTION MODELS; GEOGRAPHIC-DISTRIBUTION; EXTINCTION-RISK; CLIMATE-CHANGE; PLANT; PREDICTION; BIODIVERSITY; CLASSIFICATION; REINTRODUCTION; ACCURACY</t>
  </si>
  <si>
    <t>Myrica esculenta is a socio-economically important but underutilized keystone species of lesser Himalayas. The population of M. esculenta is declining in lesser Himalayas due to change in male-female ratio, habitat fragmentation, invasion by chir pine, over-exploitation, and an ever-increasing human population - with an increasing demand of land for agriculture, industries, and urbanization. The shrinking habitat along with unknown genetic diversity may hinder the application of conservation and genetic improvement of this species. The present research work was carried out to map the geographical distribution and predict the potential occurrence of M. esculenta in Uttarakhand, India. The Remote Sensing and Geographical Information System (RS &amp; GIS) based technology is utilized for prediction modeling and eco-distribution mapping. In total, 1022 species occurrence geospatial data were recorded for M. esculenta. The field surveys provided wide-range of slope, aspect and elevation of the species. The well distributed geo-coordinates (30.52%) were used in the Maxent model for predicting the distribution. Digital Image Processing (DIP) was done through geo-model tools. The results of Maxent model was found to be highly accurate with a statistically highly significant AUC value of 0.913 +/- 0.020. The Jackknife test revealed temperature seasonality (Bio 4), mean temperature of the wettest quarter (Bio 8), slope and precipitation of driest month (Bio 14) contributed significantly in predicting the distribution. The eco-distribution map, prepared using the LANDSAT-8 satellite imagery, showed 477.26 km(2) geographical area under M. esculenta distribution. Within the total area, 111.17, 260.52 and 105.57 km(2) were observed under very dense, moderately dense and open forest, respectively. The potential distribution area calculated in ASTER - GDEM satellite image was 2017.14 km(2). The satellite-based distribution map would be useful for forest departments, scientists, and researchers to locate actual M. esculenta distribution sites for future in situ and ex situ conservation. This approach could be promising in overlaying genetic diversity values over the map and could be effectively utilized in M. esculenta conservation, restoration and management programmes. The present study provides the first eco-distribution map and generated base-line data of M. esculenta in Uttarakhand, India.</t>
  </si>
  <si>
    <t>[Shankhwar, Rajeev; Bhandari, Maneesh S.; Meena, Rajendra K.; Shekhar, Chander; Kant, Rama; Barthwal, Santan; Ginwal, Harish S.] Forest Res Inst, Div Genet &amp; Tree Improvement, Dehra Dun 248195, Uttarakhand, India; [Pandey, Vijay Vardhan; Saxena, Jalaj; Pandey, Shailesh; Pandey, Amit] Forest Res Inst, Div Forest Protect, Forest Pathol Discipline, Dehra Dun 248006, Uttarakhand, India; [Naithani, H. B.] Forest Res Inst, Div Bot, Systemat Bot Discipline, Dehra Dun 248006, Uttarakhand, India</t>
  </si>
  <si>
    <t>Indian Council of Forestry Research &amp; Education (ICFRE); Forest Research Institute (FRI); Indian Council of Forestry Research &amp; Education (ICFRE); Forest Research Institute (FRI); Indian Council of Forestry Research &amp; Education (ICFRE); Forest Research Institute (FRI)</t>
  </si>
  <si>
    <t>maneesh31803@gmail.com; ginwalhs@icfre.org</t>
  </si>
  <si>
    <t>Pandey, Shailesh/AAX-9993-2020; PANDEY, VIJAY V/A-7523-2017; SAXENA, JALAJ/D-2987-2017; Barthwal, Santan/AAJ-2248-2020; SAXENA, JALAJ/Y-3072-2019</t>
  </si>
  <si>
    <t>PANDEY, VIJAY V/0000-0001-9448-9692; SAXENA, JALAJ/0000-0002-5659-7630; Barthwal, Santan/0000-0003-0030-9692; SAXENA, JALAJ/0000-0002-5659-7630</t>
  </si>
  <si>
    <t>Ministry of Environment, Forest and Climate Change (MoEF&amp; CC), Government of India, New Delhi [13-17/2012-CAMPA]</t>
  </si>
  <si>
    <t>Ministry of Environment, Forest and Climate Change (MoEF&amp; CC), Government of India, New Delhi</t>
  </si>
  <si>
    <t>The financial support by the Ministry of Environment, Forest and Climate Change (MoEF&amp; CC), Government of India, New Delhi under grant No. 13-17/2012-CAMPA; dated 21st January, 2016) is gratefully acknowledged. The authors are thankful to the Director, FRI for providing laboratory facilities and acknowledge the State Forest Department, Government of Uttarakhand for permission and support during the field surveys. The authors wish to thank the reviewers for their constructive comments on the early versions of the manuscript.</t>
  </si>
  <si>
    <t>10.1016/j.ecoleng.2019.01.003</t>
  </si>
  <si>
    <t>HI8PI</t>
  </si>
  <si>
    <t>WOS:000456717800012</t>
  </si>
  <si>
    <t>Predicting the distribution of rubber trees (Hevea brasiliensis) through ecological niche modelling with climate, soil, topography and socioeconomic factors</t>
  </si>
  <si>
    <t>ECOLOGICAL RESEARCH</t>
  </si>
  <si>
    <t>Hevea brasiliensis; Future climate; Maxent; Species distribution model; Land suitability</t>
  </si>
  <si>
    <t>SPECIES DISTRIBUTION MODELS; SAMPLE-SIZE; PERFORMANCE; ACCURACY; MAXENT; RANGE; PLANT</t>
  </si>
  <si>
    <t>Identifying the factors that contribute to species distribution will help determine the impact of the changing climate on species' range contraction and expansion. Ecological niche modelling is used to analyze the present and potential future distribution of rubber trees (Hevea brasiliensis) in two biogeographically distinct regions of India i.e., the Western Ghats (WG) and Northeast (NE). The rubber tree is an economically important plantation species, and therefore factors other than climate may play a significant role in determining its occurrence. To assist in future planning, we used the maximum entropy model to predict plausible areas for the expansion of rubber tree plantations under a changing climate scenario. Inclusion of elevation, soil and socioeconomic factors into the model did not result in a significant increase in the model accuracy estimates over the bioclimatic model (AUC &gt; 0.92), but their effect was pronounced in the predicted probability scoring of species occurrence. Among various factors, elevation, rooting condition, village population and agricultural labour availability contributed substantially to the model in the NE region, whereas for the WG region, climate was the most important contributing factor for rubber tree distribution. We found that more areas would be suitable for rubber tree plantation in the NE region, whereas further expansion would be limited in the WG region under the projected climate scenario for 2050.</t>
  </si>
  <si>
    <t>deburrii@yahoo.co.in</t>
  </si>
  <si>
    <t>RAY, DEBABRATA/0000-0002-3664-679X; Behera, Mukunda/0000-0002-9976-6270</t>
  </si>
  <si>
    <t>WILEY</t>
  </si>
  <si>
    <t>HOBOKEN</t>
  </si>
  <si>
    <t>111 RIVER ST, HOBOKEN 07030-5774, NJ USA</t>
  </si>
  <si>
    <t>0912-3814</t>
  </si>
  <si>
    <t>1440-1703</t>
  </si>
  <si>
    <t>ECOL RES</t>
  </si>
  <si>
    <t>Ecol. Res.</t>
  </si>
  <si>
    <t>JAN</t>
  </si>
  <si>
    <t>10.1007/s11284-015-1318-7</t>
  </si>
  <si>
    <t>Science Citation Index Expanded (SCI-EXPANDED); Social Science Citation Index (SSCI)</t>
  </si>
  <si>
    <t>CZ4WJ</t>
  </si>
  <si>
    <t>WOS:000367103200007</t>
  </si>
  <si>
    <t>Mondal, K; Sankar, K; Qureshi, Q</t>
  </si>
  <si>
    <t>Mondal, Krishnendu; Sankar, K.; Qureshi, Qamar</t>
  </si>
  <si>
    <t>Factors influencing the distribution of leopard in a semiarid landscape of Western India</t>
  </si>
  <si>
    <t>ACTA THERIOLOGICA</t>
  </si>
  <si>
    <t>Panthera pardus fusca; Distribution modeling; MaxEnt; Habitat variables; Camera trapping; Dry deciduous forest</t>
  </si>
  <si>
    <t>SARISKA-TIGER-RESERVE; PANTHERA-PARDUS; NATIONAL-PARK; FOOD-HABITS; PREY SELECTION; CONSERVATION; RAJASTHAN; ECOLOGY; AREAS</t>
  </si>
  <si>
    <t>Previously, factors governing distribution of leopard (Panthera pardus fusca) in forest habitats of the Indian subcontinent were unknown. The present study assessed the influence of different ecogeographic variables determining the distribution of leopards in and around Sariska Tiger Reserve through MaxEnt habitat suitability model based on camera trapping method. Camera trapping was used to collect presence/absence information in the study area from December 2008 to June 2010. Information of 11 macrohabitat characteristics and variables (habitat types, prey species, Normalized Difference Vegetation Index (NDVI), elevation, livestock, village, water source, etc.) were collected along with leopard presence data. The probability of presence of leopards increased with decreasing distance to water and increasing encounter rate of peafowl (Pavo cristatus), chital (Axis axis), sambar (Rusa unicolor), and wild pig (Sus scrofa). It was found that the probability of presence of leopards increased with increasing area of Zizyphus mixed forest patches and NDVI. Results of this study showed that the probability of presence of leopards was higher in habitat types with intermediate cover, high wild prey base, and water sources. They also indicated that leopards are not always 'generalists' showing some degree of specialization, at least in their choice of habitat, and this information is useful for conserving leopard in human-dominated landscapes.</t>
  </si>
  <si>
    <t>[Mondal, Krishnendu; Sankar, K.; Qureshi, Qamar] Wildlife Inst India, Dehra Dun, India</t>
  </si>
  <si>
    <t>Wildlife Institute of India</t>
  </si>
  <si>
    <t>Mondal, K (corresponding author), Wildlife Inst India, Dehra Dun, India.</t>
  </si>
  <si>
    <t>krishtigris@yahoo.co.in; sankark@wii.gov.in</t>
  </si>
  <si>
    <t>Mondal, Krishnendu/0000-0002-1126-1850</t>
  </si>
  <si>
    <t>0001-7051</t>
  </si>
  <si>
    <t>2190-3743</t>
  </si>
  <si>
    <t>ACTA THERIOL</t>
  </si>
  <si>
    <t>Acta Theriol.</t>
  </si>
  <si>
    <t>10.1007/s13364-012-0109-6</t>
  </si>
  <si>
    <t>113PB</t>
  </si>
  <si>
    <t>WOS:000316678900010</t>
  </si>
  <si>
    <t>Sreekumar, ER; Nameer, PO</t>
  </si>
  <si>
    <t>Sreekumar, E. R.; Nameer, P. O.</t>
  </si>
  <si>
    <t>A MaxEnt modelling approach to understand the climate change effects on the distributional range of White-bellied Sholakili Sholicola albiventris (Blanford, 1868) in the Western Ghats, India</t>
  </si>
  <si>
    <t>Biodiversity hotspot; Habitat loss; Shared socio-economic pathways (SSP); Shola ecosystem; Sky islands; Species distribution modelling (SDM)</t>
  </si>
  <si>
    <t>SPECIES DISTRIBUTION MODELS; CITIZEN SCIENCE; POPULATION; ECOSYSTEMS; GRASSLANDS; COMPLEXITY; FRAMEWORK; RESPONSES; ACCURACY; IMPACT</t>
  </si>
  <si>
    <t>Each species is uniquely influenced by anthropogenic climate change. Change in temperature and precipitation due to climate change may lead to species adaptation or extinction, or in some cases, a range shift. To know the influence of climate change on a restricted and endemic bird species of the Western Ghats (WG), White-bellied Sholakili (WBS) Sholicola albiventris (Blanford, 1868), we conducted a study by using species distribution modelling. We considered 73 spatial bias-corrected occurrence points of WBS along with environmental variables like the mean temperature of coldest quarter (Bio 11), precipitation of driest month (Bio 14) and mean pre-cipitation of warmest quarter (Bio 18). We used the MaxEnt application with ENM evaluate tool in R statistical package for developing a climate model for WBS. Bio 11 was observed to be the most crucial climate variable shaping the habitat of WBS. The current study predicts that only 2823km2 in WG is suitable for WBS. One-third of this area falls under the protected area network, of which 52% is becoming unsuitable to this narrow endemic due to climate warming. The model also predicts 26% to 45% habitat loss under different climate change sce-narios by the 2050s.</t>
  </si>
  <si>
    <t>[Sreekumar, E. R.] Forest Coll &amp; Res Inst, Dept Wildlife &amp; Habitat Management, Hyderabad 502279, Telangana, India; [Nameer, P. O.] Kerala Agr Univ, Coll Forestry, Dept Wildlife Sci, Trichur 680656, Kerala, India</t>
  </si>
  <si>
    <t>Sreekumar, ER (corresponding author), Forest Coll &amp; Res Inst, Dept Wildlife &amp; Habitat Management, Hyderabad 502279, Telangana, India.</t>
  </si>
  <si>
    <t>sreekumarcof@gmail.com; nameer.po@kau.in</t>
  </si>
  <si>
    <t>E R, SREEKUMAR/0000-0002-1829-9130</t>
  </si>
  <si>
    <t>Kerala State Council for Science, Technology and Environment, Thiruvananthapuram, Kerala, India; Kerala Agricultural University, Thrissur, Kerala, India</t>
  </si>
  <si>
    <t>This work supported by the Kerala State Council for Science, Technology and Environment, Thiruvananthapuram, Kerala, India and the Kerala Agricultural University, Thrissur, Kerala, India.</t>
  </si>
  <si>
    <t>10.1016/j.ecoinf.2022.101702</t>
  </si>
  <si>
    <t>JUN 2022</t>
  </si>
  <si>
    <t>2E3WY</t>
  </si>
  <si>
    <t>WOS:000812161500002</t>
  </si>
  <si>
    <t>Jamal, ZA; Abou-Shaara, HF; Qamer, S; Alotaibi, MA; Khan, KA; Khan, MF; Bashir, MA; Hannan, A; AL-Kahtani, SN; Taha, EKA; Anjum, SI; Attaullah, M; Raza, G; Ansari, MJ</t>
  </si>
  <si>
    <t>Jamal, Zakia A.; Abou-Shaara, Hossam F.; Qamer, Samina; Alotaibi, Mashael Alhumaidi; Khan, Khalid Ali; Khan, Muhammad Fiaz; Bashir, Muhammad Amjad; Hannan, Abdul; AL-Kahtani, Saad N.; Taha, El-Kazafy A.; Anjum, Syed Ishtiaq; Attaullah, Mohammad; Raza, Ghulam; Ansari, Mohammad Javed</t>
  </si>
  <si>
    <t>Future expansion of small hive beetles, Aethina tumida, towards North Africa and South Europe based on temperature factors using maximum entropy algorithm</t>
  </si>
  <si>
    <t>JOURNAL OF KING SAUD UNIVERSITY SCIENCE</t>
  </si>
  <si>
    <t>Climate; GIS; Beekeeping; Maxent; SHBs</t>
  </si>
  <si>
    <t>AGGREGATION PHEROMONE; COLEOPTERA; MURRAY; NITIDULIDAE; BIOLOGY; IMPACT; SPREAD</t>
  </si>
  <si>
    <t>Objectives: The small hive beetles (SHBs) cause dangerous damages to bee colonies in several countries. Some African countries represent the native land to these beetles. The SHBs are not well established in North Africa and South Europe (the closest land to the native countries). Therefore, this study aimed to model the current and future distribution of SHBs in Africa and South Europe utilizing temperature data sets. Methods: A total of 250 occurrence data was incorporated in the study. Six temperature variables were used in the Maxent analysis to model the suitability of the study countries for the SHBs. Three climate models were used to estimate the future distribution of SHBs in 2050 and 2070, considering the lowest and the highest limits of the Shared Socio-economic Pathways (126 and 585). Results and conclusions: The high performance of the used model was confirmed by analyzing omission/commission rates as well as the area under curve. All future maps showed the potential expansion of SHBs towards the Northern parts of Africa and some parts in Europe. Such potential expansion was discussed in light of current distribution of SHBs. The study concluded that the SHBs can cause damages to bee colonies in new regions in Africa and Europe during the near future. (C) 2020 The Author(s). Published by Elsevier B.V. on behalf of King Saud University.</t>
  </si>
  <si>
    <t>[Jamal, Zakia A.] Taibah Univ, Fac Sci, Dept Biol, Al Sharm 46429, Yanbu El Bahr, Saudi Arabia; [Abou-Shaara, Hossam F.] Damanhour Univ, Dept Plant Protect, Fac Agr, Damanhour 22516, Egypt; [Qamer, Samina] Govt Coll Univ, Dept Zool, Faisalabad, Pakistan; [Alotaibi, Mashael Alhumaidi] Jouf Univ, Coll Sci, Dept Biol, POB 2014, Sakaka, Saudi Arabia; [Khan, Khalid Ali] King Khalid Univ, Fac Sci, Unit Bee Res &amp; Honey Prod, Res Ctr Adv Mat Sci RCAMS, POB 9004, Abha 61413, Saudi Arabia; [Khan, Muhammad Fiaz] Hazara Univ, Dept Zool, Mansehra, Pakistan; [Bashir, Muhammad Amjad; Hannan, Abdul] Ghazi Univ, Fac Agr Sci, Dept Plant Protect, Dera Ghazi Khan, Pakistan; [AL-Kahtani, Saad N.] King Faisal Univ, Fac Agr &amp; Food Sci, Arid Land Agr Dept, Al Hasa, Saudi Arabia; [Taha, El-Kazafy A.] Kafrelsheikh Univ, Econ Entomol Dept, Fac Agr, Kafrelsheikh, Egypt; [Anjum, Syed Ishtiaq] Kohat Univ Sci &amp; Technol, Dept Zool, Kohat 26000, Khyber Pakhtunk, Pakistan; [Attaullah, Mohammad] Univ Malakand, Dept Zool, Chakdara 18800, Dir Lower, Pakistan; [Raza, Ghulam] Univ Baltistan, Dept Biol Sci, Skardu, Pakistan; [Ansari, Mohammad Javed] MJP Rohilkhand Univ Bareilly, Hindu Coll Moradabad, Dept Bot, Bareilly 244001, Uttar Pradesh, India</t>
  </si>
  <si>
    <t>Taibah University; Egyptian Knowledge Bank (EKB); Damanhour University; Government College University Faisalabad; Al Jouf University; King Khalid University; Hazara University; King Faisal University; Egyptian Knowledge Bank (EKB); Kafrelsheikh University; Kohat University of Science &amp; Technology; University of Malakand; Mahatma Jyotiba Phule Rohilkhand University</t>
  </si>
  <si>
    <t>Abou-Shaara, HF (corresponding author), Damanhour Univ, Dept Plant Protect, Fac Agr, Damanhour 22516, Egypt.</t>
  </si>
  <si>
    <t>hossam.farag@agr.dmu.edu.eg</t>
  </si>
  <si>
    <t>Ansari, Mohammad Javed/E-9303-2014; Khan, Khalid Ali/AAR-5403-2020; Taha, El-Kazafy/P-6346-2016; Ansari, Muhammad/GQI-1517-2022; Attaullah, Mohammad/AAR-4873-2021; AL-KAHTANI, SAAD/ABH-5189-2020</t>
  </si>
  <si>
    <t>Ansari, Mohammad Javed/0000-0002-8718-3078; Khan, Khalid Ali/0000-0002-4734-6338; Taha, El-Kazafy/0000-0003-2010-4838; Attaullah, Mohammad/0000-0003-3381-5698; AL-KAHTANI, SAAD/0000-0003-3259-0415; Anjum, Dr. Syed Ishtiaq/0000-0003-4700-7288</t>
  </si>
  <si>
    <t>Cooperative association for development of bees industry in Riyadh (NAHHAL), Saudi Arabia</t>
  </si>
  <si>
    <t>This research has been funded by Cooperative association for development of bees industry in Riyadh (NAHHAL), Saudi Arabia.</t>
  </si>
  <si>
    <t>1018-3647</t>
  </si>
  <si>
    <t>2213-686X</t>
  </si>
  <si>
    <t>J KING SAUD UNIV SCI</t>
  </si>
  <si>
    <t>J. King Saud Univ. Sci.</t>
  </si>
  <si>
    <t>10.1016/j.jksus.2020.101242</t>
  </si>
  <si>
    <t>PQ6BU</t>
  </si>
  <si>
    <t>WOS:000606629700004</t>
  </si>
  <si>
    <t>Mohan, K; Erinjery, JJ; Kannan, A; Srinivasan, S; Singh, M</t>
  </si>
  <si>
    <t>Mohan, K.; Erinjery, Joseph J.; Kannan, Arjun; Srinivasan, Sidharth; Singh, Mewa</t>
  </si>
  <si>
    <t>Is habitat suitability sex-specific? A study of the Indian Giant Squirrel (Ratufa indica maxima) in the Western Ghats of India</t>
  </si>
  <si>
    <t>Conservation measures; distribution model-ling; habitat loss; Ratufa indica maxima; sex-specific dis-persal</t>
  </si>
  <si>
    <t>BIASED DISPERSAL; ECOLOGICAL NICHE; SHADE COFFEE; RAIN-FOREST; CONSERVATION; AGROECOSYSTEMS; BIODIVERSITY; COMPETITION; EVOLUTION; ABUNDANCE</t>
  </si>
  <si>
    <t>Habitat suitability difference between sexes results in sex-specific dispersal. Although this behaviour is one of the key factors in understanding population dynamics, there are limited studies to evaluate it in arboreal species. We studied the distribution of the Indian Giant Squirrel (IGS; Ratufa indica maxima) from a sex perspective. We also evaluated potentiallly suitable habitat types for the species in the Nelliyampathy Reserve Forest, Western Ghats, Kerala, India. We used the sweep survey method to record the distribution pattern of squirrels and analysed the influence of climatic layers and other variables on the distribution using MaxEnt. The study revealed that there was a difference between the sexes in habitat selection. Males preferred more land-use types than females, which were restricted to only certain land-use types. Some of the major factors that determined the distribution of species were distance from urban settlement (50.1%), distance from shade plantation (23.2%), distance from rocky outcrop (9.2%), minimum temperature of the coldest month (9%) and precipitation of the wettest quarter (8.5%). The final MaxEnt model output predicted 49.07% suitable habitat for IGS, of which 45.47% and 34.42% were suitable for males and females respectively, with an overlap of 30.82% between studies in order to gain insights into sex-related habitat specificity and its role in dispersal.</t>
  </si>
  <si>
    <t>[Mohan, K.; Singh, Mewa] Univ Mysore, Inst Excellence, Biopsychol Lab, Mysore 570006, India; [Erinjery, Joseph J.] Kannur Univ, Dept Zool, Mananthavady Campus, Kannur 670645, India; [Kannan, Arjun] Ashoka Trust Res Ecol &amp; Environm, Suri Sehgal Ctr Biodivers &amp; Conservat, Bengaluru 560064, India; [Kannan, Arjun] Manipal Acad Higher Educ, Manipal 576104, India; [Srinivasan, Sidharth] Natl Ctr Biol Sci, GKVK Campus,Bellary Rd, Bengaluru 560065, India</t>
  </si>
  <si>
    <t>University of Mysore; Manipal Academy of Higher Education (MAHE); Tata Institute of Fundamental Research (TIFR); National Centre for Biological Sciences (NCBS)</t>
  </si>
  <si>
    <t>Singh, M (corresponding author), Univ Mysore, Inst Excellence, Biopsychol Lab, Mysore 570006, India.</t>
  </si>
  <si>
    <t>mewasinghltm@gmail.com</t>
  </si>
  <si>
    <t>CSIR, New Delhi [09/119 (0206) /2018- EMR-I]; Science and Engineering Research Board (SERB) , New Delhi for the SERB -Distinguished Fellowship [SB/S9/YSCP/SERB-DF/2018 (1)]; SERB [SRG/2021/001098]</t>
  </si>
  <si>
    <t>CSIR, New Delhi(Council of Scientific &amp; Industrial Research (CSIR) - India); Science and Engineering Research Board (SERB) , New Delhi for the SERB -Distinguished Fellowship; SERB(Department of Science &amp; Technology (India)Science Engineering Research Board (SERB), India)</t>
  </si>
  <si>
    <t>We thank the Kerala Forest and Wildlife Department, Thiruvananthapuram for permission (WL1 0-11 666/2016, dated 18 April 2016) to conduct field work in the forests of the state, and the Kerala Forest Development Corporation for logistics support. K.M. thanks CSIR, New Delhi for the SRF grant (09/119 (0206) /2018- EMR-I) . M.S. thanks the Science and Engineering Research Board (SERB) , New Delhi for the SERB -Distinguished Fellowship (SB/S9/YSCP/SERB-DF/2018 (1) ) . J.J. thanks SERB for financial assistance (Grant SRG/2021/001098) .</t>
  </si>
  <si>
    <t>JUL 10</t>
  </si>
  <si>
    <t>10.18520/cs/v125/i1/66-72</t>
  </si>
  <si>
    <t>N5JV2</t>
  </si>
  <si>
    <t>WOS:001037381700011</t>
  </si>
  <si>
    <t>Dabral, A; Shankhwar, R; Martins-Ferreira, MAC; Pandey, S; Kant, R; Meena, RK; Chandra, G; Ginwal, HS; Thakur, PK; Bhandari, MS; Sahu, N; Nayak, S</t>
  </si>
  <si>
    <t>Dabral, Aman; Shankhwar, Rajeev; Martins-Ferreira, Marco Antonio Cacador; Pandey, Shailesh; Kant, Rama; Meena, Rajendra K.; Chandra, Girish; Ginwal, Harish S.; Thakur, Pawan Kumar; Bhandari, Maneesh S.; Sahu, Netrananda; Nayak, Sridhara</t>
  </si>
  <si>
    <t>Phenotypic, Geological, and Climatic Spatio-Temporal Analyses of an Exotic Grevillea robusta in the Northwestern Himalayas</t>
  </si>
  <si>
    <t>SUSTAINABILITY</t>
  </si>
  <si>
    <t>trees outside forests; species distribution modeling; adaptability: MaxEnt model</t>
  </si>
  <si>
    <t>SPECIES DISTRIBUTION MODELS; HABITAT SUITABILITY; INVASIVE PLANT; POTENTIAL DISTRIBUTION; STAND STRUCTURE; FOREST; MAXENT; TREES; DISTRIBUTIONS; PREDICTION</t>
  </si>
  <si>
    <t>The last five decades (since 1980) have witnessed the introduction of exotic trees as a popular practice in India to fulfill the demand of forest-based products for utilization in afforestation programmes. This study examines the distribution and habitat suitability of exotic Grevillea robusta trees in the northwestern Himalayas (state: Uttarakhand), focusing on the interaction between G. robusta and abiotic factors, such as climate, soil, and habitat suitability. This multipurpose agroforestry species is mainly grown by farmers as a boundary tree, windbreak, or shelterbelt and among intercrops on small farms in agroforestry systems worldwide. The results indicate that phenotypic plasticity is determined by tree height and diameter, indicating a higher frequency of young and adult trees. The study also highlights spatio-temporal modeling coupled with geological analysis to address the current distribution pattern and future habitat suitability range through MaxEnt modeling. The AUC ranged from 0.793 +/- 3.6 (RCP 6.0_70) to 0.836 +/- 0.008 (current) with statistical measures, such as K (0.216), NMI (0.240), and TSS (0.686), revealing the high accuracy of the model output. The variables, which include the minimum temperature of the coldest month (Bio 6), the slope (Slo), the mean temperature of the driest quarter (Bio 9), and the precipitation of the driest quarter (Bio 17), contribute significantly to the prediction of the distribution of the species in the Himalayan state. The model predicts a significant habitat suitability range for G. robusta based on bio-climatic variables, covering an area of approximately similar to 1641 km(2) with maximal occurrence in Pauri (similar to 321 km(2)) and Almora (similar to 317 km(2)). Notably, the future prediction scenario corroborates with the regions of Tons (Upper Yamuna, Uttarkashi), Kalsi (Mussoorie, Dehradun), the Kedarnath Wildlife Sanctuary, and the Badrinath Forest Division for the potentially suitable areas. The climate was found to have a strong influence on the species' distribution, as evidenced by its correlation with the Koppen-Geiger climate classification (KGCC) map. While the species demonstrated adaptability, its occurrence showed a high correlation with bedrocks containing an elevated iron content. Furthermore, the study also provides the first trees outside forests (TOF) map of G. robusta in the region, as well as insight into its future habitat suitability.</t>
  </si>
  <si>
    <t>[Dabral, Aman; Shankhwar, Rajeev; Kant, Rama; Meena, Rajendra K.; Ginwal, Harish S.; Bhandari, Maneesh S.] ICFRE Forest Res Inst, Div Genet &amp; Tree Improvement, Dehra Dun 248195, India; [Martins-Ferreira, Marco Antonio Cacador] Univ Fed Goias, Fac Ciencias &amp; Tecnol, Rua Mucuri, BR-74968755 Aparecida De Goiania, Brazil; [Pandey, Shailesh] ICFRE Forest Res Inst, Div Forest Protect, Forest Pathol Discipline, Dehra Dun 248006, India; [Chandra, Girish] Univ Allahabad, Dept Stat, Prayagraj 211002, India; [Thakur, Pawan Kumar] ICFRE Himalayan Forest Res Inst, Forest Ecol &amp; Climate Change Div, Shimla 171013, India; [Sahu, Netrananda] Univ Delhi, Delhi Sch Econ, Dept Geog, Delhi 110007, India; [Nayak, Sridhara] Japan Meteorol Corp, Res &amp; Dev Ctr, Osaka 5300011, Japan</t>
  </si>
  <si>
    <t>Universidade Federal de Goias; University of Allahabad; Delhi School of Economics; University of Delhi</t>
  </si>
  <si>
    <t>Bhandari, MS (corresponding author), ICFRE Forest Res Inst, Div Genet &amp; Tree Improvement, Dehra Dun 248195, India.;Nayak, S (corresponding author), Japan Meteorol Corp, Res &amp; Dev Ctr, Osaka 5300011, Japan.</t>
  </si>
  <si>
    <t>amandabral93@gmail.com; 1986sergent@gmail.com; martinsmarco@gmail.com; pandeysh@icfre.org; ramakant@icfre.org; rajendra@icfre.org; dr.girishchandra@allduniv.ac.in; ginwalhs@icfre.org; thakurpawankumar0431@gmail.com; bhandarims@icfre.org; nsahu@geography.du.ac.in; nayak.sridhara@n-kishou.co.jp</t>
  </si>
  <si>
    <t>Sahu, Netrananda/ABH-8714-2022</t>
  </si>
  <si>
    <t>Sahu, Netrananda/0000-0001-8505-7185</t>
  </si>
  <si>
    <t>Indian Council of Forestry Research and Education (ICFRE); International Union of Forest Research Organizations (IUFRO); Science and Engineering Research Board; Department of Science and Technology (DST), Government of India (GoI); [10-1/20172018/Budget]</t>
  </si>
  <si>
    <t>Indian Council of Forestry Research and Education (ICFRE); International Union of Forest Research Organizations (IUFRO); Science and Engineering Research Board; Department of Science and Technology (DST), Government of India (GoI)(Department of Science &amp; Technology (India));</t>
  </si>
  <si>
    <t>The financial support from the Indian Council of Forestry Research and Education (ICFRE), Dehradun, under the project grant no. 10-1/2017-2018/Budget &amp; amp; Audit (Part-IInd), dated 4 July 2017 is gratefully acknowledged. The authors are thankful to the Director, FRI, for providing the research facilities. We thank the state forest departments of Uttarakhand, Punjab, Delhi, Haryana, and Uttar Pradesh for logistical support. The authors are grateful for the travel support to attend the International Union of Forest Research Organizations (IUFRO) All Division 5 Conference 2023 held at the Cairns Convention Centre, Cairns, Australia from 4-8 June 2023, provided by the Science and Engineering Research Board (statutory body established through an act of parliament: SERB Act 2008), Department of Science and Technology (DST), Government of India (GoI). File Number: ITS/2023/000752, dated 21 April 2023. Lastly, we also thank the two anonymous reviewers for critically analyzing the article and providing us with constructive comments to enrich the manuscript.</t>
  </si>
  <si>
    <t>2071-1050</t>
  </si>
  <si>
    <t>SUSTAINABILITY-BASEL</t>
  </si>
  <si>
    <t>Sustainability</t>
  </si>
  <si>
    <t>10.3390/su151612292</t>
  </si>
  <si>
    <t>Green &amp; Sustainable Science &amp; Technology; Environmental Sciences; Environmental Studies</t>
  </si>
  <si>
    <t>Science &amp; Technology - Other Topics; Environmental Sciences &amp; Ecology</t>
  </si>
  <si>
    <t>Q2JG1</t>
  </si>
  <si>
    <t>WOS:001055824500001</t>
  </si>
  <si>
    <t>Momotomi, F; Raju, A; Wang, DX; Alsaadi, DHM; Watanabe, T</t>
  </si>
  <si>
    <t>Momotomi, Fuzuki; Raju, Aedla; Wang, Dongxing; Alsaadi, Doaa H. M.; Watanabe, Takashi</t>
  </si>
  <si>
    <t>Phytochemical Analysis and Habitat Suitability Mapping of Cardiocrinum cordatum (Thunb.) Makino Collected at Chiburijima, Oki Islands, Japan</t>
  </si>
  <si>
    <t>MOLECULES</t>
  </si>
  <si>
    <t>Cardiocrinum cordatum; ACE inhibition; antioxidant activity; soil moisture content; geographic information system; habitat suitability map; MaxEnt</t>
  </si>
  <si>
    <t>ANGIOTENSIN-CONVERTING ENZYME; POTENTIAL DISTRIBUTION; SPECIES DISTRIBUTIONS; ANTIOXIDANT ACTIVITY; MAXIMUM-ENTROPY; MAXENT; PLANT; VEGETABLES; PATTERNS; GROWTH</t>
  </si>
  <si>
    <t>Cardiocrinum cordatum, known as ubayuri in Japan, has antihypertensive properties and has been shown to inhibit angiotensin-converting enzyme (ACE), which contributes to the production of angiotensin II, a hypotensive substance in the renin-angiotensin system. C. cordatum has been the subject of various studies as a useful plant and is applied as a functional food. Due to the limited distribution, loss of natural habitat by frequent natural disasters, and environmental conditions, the chemical content and biological activity of C. cordatum have been drastically affected. Obtaining a stable supply of Cardiocrinu cordatum material with high biological activity is still a challenge. Understanding the native habitat environment and suitable cultivation sites could help in solving this issue. Therefore, in the current study we investigated the effect of environmental parameters on the hypertensive and antioxidant activities of C. cordatum collected at Chiburijima, Oki Islands, Shimane Prefecture, Japan. We also predicted the habitat suitability of C. cordatum using a geographic information system (GIS) and MaxEnt model with various conditioning factors, including the topographic, soil, environmental, and climatic factors of the study area. A total of 37 individual plant samples along with soil data were collected for this study. In vitro assays of ACE inhibitory and antioxidant activity were conducted on the collected samples. The results show that plants at 14 out of 37 sites had very strong ACE inhibitory activity (IC50 &lt; 1 mg mL(-1)). However, the collected plants showed no signs of strong antioxidant activity. Statistical analysis using analysis of variance (ANOVA) showed that BIO05 (F value = 2.93, p &lt; 0.05), nitrate-nitrogen (F value = 2.46, p &lt; 0.05), and silt (F value = 3.443, p &lt; 0.05) significantly affected ACE inhibitory activity. On the other hand, organic carbon content (F value = 10.986, p &lt; 0.01) was found to significantly affect antioxidant activity. The final habitat suitability map shows 3.3% very high and 6.8% high suitability regions, and samples with ACE inhibition activity were located within these regions. It is recommended further investigations and studies are conducted on C. cordatum in these locations. The prediction suitability model showed accuracy with AUC-ROC of 96.7% for the study area.</t>
  </si>
  <si>
    <t>[Momotomi, Fuzuki; Wang, Dongxing; Alsaadi, Doaa H. M.; Watanabe, Takashi] Kumamoto Univ, Grad Sch Pharmaceut Sci, Dept Med Plant, 5-1 Oe Honmachi,Chuo ku, Kumamoto 8620973, Japan; [Raju, Aedla] Kumamoto Univ, Global Ctr Nat Resources Sci, 5-1 Oe Honmachi,Chuo ku, Kumamoto 8620973, Japan; [Raju, Aedla] BVRIT HYDERABAD Coll Engn Women, Nizampet Rd, Hyderabad 500090, Telangana, India</t>
  </si>
  <si>
    <t>Kumamoto University; Kumamoto University</t>
  </si>
  <si>
    <t>Raju, A (corresponding author), Kumamoto Univ, Global Ctr Nat Resources Sci, 5-1 Oe Honmachi,Chuo ku, Kumamoto 8620973, Japan.;Raju, A (corresponding author), BVRIT HYDERABAD Coll Engn Women, Nizampet Rd, Hyderabad 500090, Telangana, India.</t>
  </si>
  <si>
    <t>rajuaedla@kumamoto-u.ac.jp</t>
  </si>
  <si>
    <t>Alsaadi, Doaa/0000-0003-3356-8746</t>
  </si>
  <si>
    <t>School of Pharmacy</t>
  </si>
  <si>
    <t>The authors would like to acknowledge the support of the School of Pharmacyand the Global Center for Natural Resources Sciences, Kumamoto University, Japan, for providinglaboratory facilities. The authors are also grateful to the Chiburijima City Office for permission toinvestigateC. cordatum. In addition, the authors thank MDPI for English language editing of themanuscript.</t>
  </si>
  <si>
    <t>1420-3049</t>
  </si>
  <si>
    <t>Molecules</t>
  </si>
  <si>
    <t>10.3390/molecules27238126</t>
  </si>
  <si>
    <t>Biochemistry &amp; Molecular Biology; Chemistry, Multidisciplinary</t>
  </si>
  <si>
    <t>Biochemistry &amp; Molecular Biology; Chemistry</t>
  </si>
  <si>
    <t>6Y8MZ</t>
  </si>
  <si>
    <t>WOS:000897343800001</t>
  </si>
  <si>
    <t>Bhatnagar, P; Bhatt, D; Arya, AK</t>
  </si>
  <si>
    <t>Bhatnagar, Parul; Bhatt, Dinesh; Arya, Ashish Kumar</t>
  </si>
  <si>
    <t>Species Distribution Modelling for Himalayan Woodpecker (Dendrocopos himalayensis) in Chamoli District (Western Himalayas), Uttarakhand, India</t>
  </si>
  <si>
    <t>bioclimatic variables; distribution; Jackknife test; Maxent</t>
  </si>
  <si>
    <t>CITIZEN SCIENCE; CONSERVATION; CLIMATE</t>
  </si>
  <si>
    <t>Species distribution models (SDMs), such as Maxent, are often used to estimate the occurrence of species. This useful tool was created to integrate the observed abundance/occurrence of species and environmental predictors to predict species distributions and environmental suitability across geographic space and the effects of climatic factors on populations of different bird species. It is believed that topography, bioclimatic factors, and forest structure all had a significant impact on the species probability maps created using the SDMs. In this study, the distribution of Himalayan woodpeckers (Dendrocopos himalayensis) in the Chamoli District of the state of Uttarakhand is attempted to be examined. During the analysis of the data, only 59 of the 200 total sites were still usable. The area under the curve (AUC) score, which was acquired, validates the anticipated model's accuracy and is equal to 0.897. Linear/quadratic/product regularisation values were 0.167, categorical was 0.250, threshold was 1.410, and the hinge was 0.500. By using the Jackknife test to determine how bioclimatic factors affect species' habitats, it was found that the decline in the habitat of the Himalayan woodpecker was caused by an increase in temperature and variability in the region's wettest month's precipitation. The environmental variable with the highest gain, when used in isolation, was the mean temperature of the wettest quarter. The environmental variable decreases the gain the most when it is, which therefore appears to have the most information that was not present in the other variables.</t>
  </si>
  <si>
    <t>[Bhatnagar, Parul; Bhatt, Dinesh] Gurukula Kangri Deemed Univ, Dept Zool &amp; Environm Sci, Avian Divers &amp; Bioacoust Lab, Haridwar, India; [Arya, Ashish Kumar] Grap Era Deemed Univ, Dept Environm Sci, Dehra Dun, India</t>
  </si>
  <si>
    <t>Gurukul Kangri Vishwavidyalaya</t>
  </si>
  <si>
    <t>Arya, AK (corresponding author), Grap Era Deemed Univ, Dept Environm Sci, Dehra Dun, India.</t>
  </si>
  <si>
    <t>ashishtyagi.gkv@gmail.com</t>
  </si>
  <si>
    <t>Arya, Ashish Kumar/AAO-8554-2021</t>
  </si>
  <si>
    <t>Arya, Ashish Kumar/0000-0002-1296-2915</t>
  </si>
  <si>
    <t>SUPPL 3</t>
  </si>
  <si>
    <t>S104</t>
  </si>
  <si>
    <t>S111</t>
  </si>
  <si>
    <t>10.1134/S1062359022150067</t>
  </si>
  <si>
    <t>C8HA6</t>
  </si>
  <si>
    <t>WOS:000964252300014</t>
  </si>
  <si>
    <t>Pramanik, M; Diwakar, AK; Dash, P; Szabo, S; Pal, I</t>
  </si>
  <si>
    <t>Pramanik, Malay; Diwakar, Atul Kumar; Dash, Poli; Szabo, Sylvia; Pal, Indrajit</t>
  </si>
  <si>
    <t>Conservation planning of cash crops species (Garcinia gummi-gutta) under current and future climate in the Western Ghats, India</t>
  </si>
  <si>
    <t>ENVIRONMENT DEVELOPMENT AND SUSTAINABILITY</t>
  </si>
  <si>
    <t>Agricultural sustainability; Climate change; Conservation planning; Garcinia gummi-gutta; Maximum entropy modelling</t>
  </si>
  <si>
    <t>MARINE PROTECTED AREAS; DISTRIBUTION MODELS; POTENTIAL DISTRIBUTION; HABITAT DISTRIBUTION; CHANGING CLIMATE; MEDICINAL-PLANT; IMPACTS; MAXENT; DISTRIBUTIONS; REINTRODUCTION</t>
  </si>
  <si>
    <t>Agriculture, global biodiversity and distribution of species are increasingly influenced by changing climate. Assessing the future distribution of biodiversity under different climate change scenarios is an essential step towards conservation planning and policy implementations. To understand the climate change impacts, the present study usedGarcinia gummi-guttacash crop species as a case study that is even exported, adding the nation's foreign reserve. Given the importance of this crop for local and national economy, the main objectives of the study were to analyse the impact of present and future climates on ecologically susceptibleG. gummi-guttaspecies in the Western Ghats based on maximum entropy model (MaxEnt). Future projections with RCP scenarios for 2050 and 2070 were made using the data of 84 species occurrence and climatic variables of three climate models from IPCC 5th assessment. The contribution of climatic variables was analysed by jackknife test, and 0.888 of AOC indicates high accuracy of the model results. It was found that annual precipitation, coldest quarter precipitation, and precipitation seasonality were the key determining factors for the suitability of this species. In addition, the results of all scenarios showed that the current suitability of the species would be dramatically decreased by 2050 and 2070. The study suggests how the MaxEnt approach can be an important tool for agricultural development, management of species habitats, conservation of biodiversity, and climate change rehabitation planning.</t>
  </si>
  <si>
    <t>[Pramanik, Malay] Jawaharlal Nehru Univ, Sch Int Studies, Ctr Int Polit Org &amp; Disarmament, New Delhi 110067, India; [Pramanik, Malay; Szabo, Sylvia] Asian Inst Technol AIT, Sch Environm Resources &amp; Dev, Dept Dev &amp; Sustainabil, POB 4, Klongluang 12120, Pathumthani, Thailand; [Diwakar, Atul Kumar] Hemwati Nandan Bahuguna Garhwal Univ, Sch Earth Sci, Dept Geog, Garhwal 246001, Uttarakhand, India; [Dash, Poli] Deshapran Coll Teachers Educ, Purba Medinipur 721427, W Bengal, India; [Pal, Indrajit] Asian Inst Technol AIT, Disaster Preparedness Mitigat &amp; Management, POB 4, Klongluang 12120, Pathumthani, Thailand</t>
  </si>
  <si>
    <t>Jawaharlal Nehru University, New Delhi; Asian Institute of Technology; Hemwati Nandan Bahuguna Garhwal University; Asian Institute of Technology</t>
  </si>
  <si>
    <t>Pramanik, M (corresponding author), Jawaharlal Nehru Univ, Sch Int Studies, Ctr Int Polit Org &amp; Disarmament, New Delhi 110067, India.;Pramanik, M (corresponding author), Asian Inst Technol AIT, Sch Environm Resources &amp; Dev, Dept Dev &amp; Sustainabil, POB 4, Klongluang 12120, Pathumthani, Thailand.</t>
  </si>
  <si>
    <t>malaygeo@gmail.com</t>
  </si>
  <si>
    <t>Chaudhary, Shairy/ABC-5764-2022; Pramanik, Malay/AAU-1085-2021</t>
  </si>
  <si>
    <t>Pramanik, Malay/0000-0002-7085-1236; Kumar, Atul/0000-0001-6253-9069</t>
  </si>
  <si>
    <t>University Grants Commission (New Delhi, India) Junior Research Fellowship</t>
  </si>
  <si>
    <t>University Grants Commission (New Delhi, India) Junior Research Fellowship(University Grants Commission, India)</t>
  </si>
  <si>
    <t>M. Pramanik would like to acknowledge University Grants Commission (New Delhi, India) Junior Research Fellowship for funding PhD research. Also, the author would like to thank Dr. Krishnendra Meena for his support and guidance. We thank the Editor in Chief of Environment, Development and Sustainability and the two anonymous reviewers for their assistance and valuable comments in improvement in the paper.</t>
  </si>
  <si>
    <t>1387-585X</t>
  </si>
  <si>
    <t>1573-2975</t>
  </si>
  <si>
    <t>ENVIRON DEV SUSTAIN</t>
  </si>
  <si>
    <t>Environ. Dev. Sustain.</t>
  </si>
  <si>
    <t>10.1007/s10668-020-00819-6</t>
  </si>
  <si>
    <t>Green &amp; Sustainable Science &amp; Technology; Environmental Sciences</t>
  </si>
  <si>
    <t>RL7UA</t>
  </si>
  <si>
    <t>WOS:000543291800001</t>
  </si>
  <si>
    <t>Singh, H; Kumar, N; Kumar, M; Singh, R</t>
  </si>
  <si>
    <t>Singh, Hukum; Kumar, Narendra; Kumar, Manoj; Singh, Ranjeet</t>
  </si>
  <si>
    <t>Modelling habitat suitability of western tragopan (Tragopan melanocephalus) a range-restricted vulnerable bird species of the Himalayan region, in response to climate change</t>
  </si>
  <si>
    <t>CLIMATE RISK MANAGEMENT</t>
  </si>
  <si>
    <t>MaxEnt; Himalayas; Climate change; Vulnerability; Species distribution modelling</t>
  </si>
  <si>
    <t>DISTRIBUTION SHIFTS; TEMPERATURE; PRECIPITATION; IMPACTS</t>
  </si>
  <si>
    <t>Climate change is expected to alter the structure and functions of an ecosystem including species composition and its geographical distribution. There is limited understanding on how the habitat of the Himalayan range-restricted species would be affected under the influence of climate change. In the present study, we model the climate change impacts on habitat suitability of western tragopan (Tragopan melanocephalus), a range-restricted and vulnerable bird species in the Indian western Himalayas. The climate change scenarios of IPCC represented by representative concentration pathways (RCPs) viz. RCP 4.5, RCP 6.0, and RCP 8.5 were considered for assessing the habitat suitability for the year 2050 and 2070. Most influencial variables that may be linked to habitat suitability of Tragopan, such as bioclimatic variables, land use (forest cover and forest type), soil characteristics, and topographic variables (elevation, slope, aspect, heat load index) were considered to develop a model using the Maximum Entropy (MaxEnt) algorithm. MaxEnt is a widely used and accepted tool for modeling species distribution. The model's performance for mapping habitat was evaluated by the Area Under Curve (AUC) (AUC &gt; 90%). The measured TSS value 0.98 and Kappa value 0.71 were elaborated for the aptness of the model for suitable habitat mapping. It was observed that the suitable habitat of the western tragopan would shift towards higher elevations under all RCPs. The study would benefit to biodiversity conservators and policymaker for formulating future strategy and planning for conservation and management of the Himalayan range-restricted bird species. The approach of this study could be replicated with other range-restricted Himalayan bird species for future projections of suitable habitat.</t>
  </si>
  <si>
    <t>[Singh, Hukum; Kumar, Narendra; Singh, Ranjeet] Forest Res Inst, Forest Ecol &amp; Climate Change Div, PO New Forest, Dehra Dun 248006, Uttarakhand, India; [Kumar, Manoj] Forest Res Inst, Geog Informat Syst GIS Ctr, PO New Forest, Dehra Dun 248006, Uttarakhand, India</t>
  </si>
  <si>
    <t>Singh, H (corresponding author), Forest Res Inst, Forest Ecol &amp; Climate Change Div, PO New Forest, Dehra Dun 248006, Uttarakhand, India.</t>
  </si>
  <si>
    <t>hukumsingh97@yahoo.com</t>
  </si>
  <si>
    <t>Kumar, Manoj/X-8489-2018; Singh, Hukum/AAE-5338-2020; Kumar, Narendra/ADE-1153-2022</t>
  </si>
  <si>
    <t>Kumar, Manoj/0000-0003-2360-5451; Singh, Hukum/0000-0003-2112-6182; Kumar, Narendra/0000-0001-7601-4490</t>
  </si>
  <si>
    <t>National Mission on the Himalayan Study of the Ministry of Environment, Forest and Climate Change, Govt of India</t>
  </si>
  <si>
    <t>The authors are very thankful to the National Mission on the Himalayan Study of the Ministry of Environment, Forest and Climate Change, Govt of India for providing funds to carry out the present study. The authors are very grateful to the Director, Forest Research Institute - Dehradun for providing necessary support to carry the study.</t>
  </si>
  <si>
    <t>2212-0963</t>
  </si>
  <si>
    <t>CLIM RISK MANAG</t>
  </si>
  <si>
    <t>CLIM. RISK MANAG.</t>
  </si>
  <si>
    <t>10.1016/j.crm.2020.100241</t>
  </si>
  <si>
    <t>Environmental Sciences; Environmental Studies; Meteorology &amp; Atmospheric Sciences</t>
  </si>
  <si>
    <t>Environmental Sciences &amp; Ecology; Meteorology &amp; Atmospheric Sciences</t>
  </si>
  <si>
    <t>ND4PW</t>
  </si>
  <si>
    <t>WOS:000561885100004</t>
  </si>
  <si>
    <t>Choudhury, AS; Choudhury, P; Gassah, R</t>
  </si>
  <si>
    <t>Choudhury, Amir Sohail; Choudhury, Parthankar; Gassah, Rejoice</t>
  </si>
  <si>
    <t>Habitat suitability modeling for the endangered Bengal slow loris (Nycticebus bengalensis) in the Indo-Chinese subregion of India: a case study from southern Assam (India)</t>
  </si>
  <si>
    <t>PRIMATES</t>
  </si>
  <si>
    <t>Barak Valley; Barail Wildlife Sanctuary; Conservation; IUCN; MaxEnt; Primate</t>
  </si>
  <si>
    <t>WILDLIFE SANCTUARY; CONSERVATION; PRIMATES; EXUDATIVORY; EXTINCTION; PRIORITIES; ECOLOGY; THREATS; FOREST; SPP.</t>
  </si>
  <si>
    <t>The Bengal slow loris (Nycticebus bengalensis) is an endangered nonhuman primate distributed in Southeast Asia, including India. The species is facing sharp population decline throughout its range, largely due to acute habitat loss and fragmentation. IUCN revised the threatened status of the species from vulnerable to endangered in 2020. In the present study, habitat suitability modeling was conducted in southern Assam (India) to analyze the suitable habitat for the Bengal slow loris. The modeling analysis was performed using MaxEnt software. Using a reconnaissance field survey and questionnaire, data on the presence of 30 Bengal slow lorises were collected and run along with seven biophysical factors. The area under the curve (AUC 0.825) indicated high predictive performance of the model. A jackknife test revealed that all seven biophysical factors were important (scores greater than 0.1). The contribution of forest pattern, normalized difference vegetation index, elevation, slope, distance from cropland, normalized difference built-up index and distance from roads were found to be 35.3%, 34.9%, 9.3%, 5.9%, 5.7%, 4.6%, and 4.3%, respectively. Based on thresholds including minimum training presence, tenth percentile training presence, and equal training sensitivity and specificity, this model indicates that 49.91%, 38.30% and 20.37% of the land, respectively, was suitable for the slow loris in southern Assam. This finding regarding habitat distribution and suitability is essential for identifying priority areas for future research and for focusing survey efforts for the long-term conservation of the species.</t>
  </si>
  <si>
    <t>[Choudhury, Amir Sohail; Choudhury, Parthankar] Assam Univ, Dept Ecol &amp; Environm Sci, Wildlife Conservat &amp; Res Lab, Silchar 788011, Assam, India; [Gassah, Rejoice] Makunda Christian Hosp, Karimganj 788727, Assam, India</t>
  </si>
  <si>
    <t>Assam University</t>
  </si>
  <si>
    <t>Choudhury, P (corresponding author), Assam Univ, Dept Ecol &amp; Environm Sci, Wildlife Conservat &amp; Res Lab, Silchar 788011, Assam, India.</t>
  </si>
  <si>
    <t>parthankar@rediffmail.com</t>
  </si>
  <si>
    <t>SPRINGER JAPAN KK</t>
  </si>
  <si>
    <t>TOKYO</t>
  </si>
  <si>
    <t>SHIROYAMA TRUST TOWER 5F, 4-3-1 TORANOMON, MINATO-KU, TOKYO, 105-6005, JAPAN</t>
  </si>
  <si>
    <t>0032-8332</t>
  </si>
  <si>
    <t>1610-7365</t>
  </si>
  <si>
    <t>Primates</t>
  </si>
  <si>
    <t>10.1007/s10329-021-00967-x</t>
  </si>
  <si>
    <t>ZN4MS</t>
  </si>
  <si>
    <t>WOS:000744767100001</t>
  </si>
  <si>
    <t>Banerjee, AK; Mukherjee, A; Dewanji, A</t>
  </si>
  <si>
    <t>Banerjee, Achyut Kumar; Mukherjee, Abhishek; Dewanji, Anjana</t>
  </si>
  <si>
    <t>Potential distribution of Mikania micrantha Kunth in India - evidence of climatic niche and biome shifts</t>
  </si>
  <si>
    <t>Mikania micrantha; Climatic niche; Biome; Species distribution model; MaxEnt</t>
  </si>
  <si>
    <t>SPECIES DISTRIBUTIONS; ADAPTIVE EVOLUTION; INVASIVE WEED; RANGE; MODELS; CONSERVATISM; PREDICTION; RESPONSES; INSIGHTS; ECOLOGY</t>
  </si>
  <si>
    <t>Native to Latin America, Mikania micrantha is considered as one of the top invaders in the moist tropical zones of the Pacific and Asian countries, including India. This study was conducted with two specific objectives - first, to examine the niche and biome conservancy of M. micrantha between its native and Indian ranges and second, to understand the potential distribution of this invasive plant in India. Principal Component Analysis of climatic variables associated with known occurrences of M. micrantha in India and native ranges indicated significant shifts in climatic niche of M. micrantha in India. Temperature and precipitation seasonality were found to be the driving factors for the niche shift in India. Our study also revealed that in India M. micrantha invaded a novel biome viz. the temperate broadleaf and mixed forest, which was present but unoccupied in the native range. Given the climatic niche shift, both Indian and native occurrence data were used to model the potential distribution of this weed in India using MaxEnt. The predicted distribution identified that a larger extent of the Indian landmass is climatically suitable for M. micrantha growth. High climatic suitability of some of the urban centers of India adds to the risk of further spread of this plant into 'still to be invaded' areas. The niche and biome inconsistencies of M. micrantha in India highlight the need for further investigation of the underlying mechanisms and careful interpretation of its potential distribution. (C) 2017 Elsevier GmbH. All rights reserved.</t>
  </si>
  <si>
    <t>[Banerjee, Achyut Kumar; Dewanji, Anjana] Indian Stat Inst, Agr &amp; Ecol Res Unit, 203 BT Rd, Kolkata, W Bengal, India; [Mukherjee, Abhishek] Indian Stat Inst, Agr &amp; Ecol Res Unit, Giridih, Jharkhand, India</t>
  </si>
  <si>
    <t>Indian Statistical Institute; Indian Statistical Institute Kolkata; Indian Statistical Institute</t>
  </si>
  <si>
    <t>Banerjee, AK (corresponding author), Indian Stat Inst, Agr &amp; Ecol Res Unit, 203 BT Rd, Kolkata, W Bengal, India.</t>
  </si>
  <si>
    <t>banerjeeachyut31@gmail.com</t>
  </si>
  <si>
    <t>BANERJEE, ACHYUT/AAC-1075-2020</t>
  </si>
  <si>
    <t>BANERJEE, ACHYUT/0000-0001-7631-5269; Mukherjee, Abhishek/0000-0002-5277-1363</t>
  </si>
  <si>
    <t>10.1016/j.flora.2017.08.001</t>
  </si>
  <si>
    <t>FO3NO</t>
  </si>
  <si>
    <t>WOS:000416738300023</t>
  </si>
  <si>
    <t>Nasser, M; Okely, M; Nasif, O; Alharbi, S; GadAllah, S; Al-Obaid, S; Enan, R; Bala, M; Al-Ashaal, S</t>
  </si>
  <si>
    <t>Nasser, Mohamed; Okely, Mohammed; Nasif, Omaima; Alharbi, Sulaiman; GadAllah, Sohair; Al-Obaid, Sami; Enan, Rabia; Bala, Madhu; Al-Ashaal, Sara</t>
  </si>
  <si>
    <t>Spatio-temporal analysis of Egyptian flower mantis Blepharopsis mendica (order: mantodea), with notes of its future status under climate change</t>
  </si>
  <si>
    <t>SAUDI JOURNAL OF BIOLOGICAL SCIENCES</t>
  </si>
  <si>
    <t>Habitat suitability modeling; Mantis; Geo-information; Biodiversity informatics; Egypt</t>
  </si>
  <si>
    <t>DIPTERA BOMBYLIIDAE; PROTECTED AREA</t>
  </si>
  <si>
    <t>Egyptian flower mantis Blepharopsis mendica (Order: Mantodea) is a widespread mantis species throughout the southwest Palearctic region. The ecological and geographical distribution of such interesting species is rarely known. So, through this work, habitat suitability models for its distribution through Egyptian territory were created using MaxEnt software from 90 occurrence records. One topographic (altitude) and eleven bioclimatic variables influencing the species distribution were selected to generate the models. The predicted distribution in Egypt was focused on the Delta, South Sinai, the north-eastern part of the country, and some areas in the west including Siwa Oasis. Temporal analysis between the two periods (1900?1961) and (1961?2017) show current reduction of this species distribution through Delta and its surrounding areas, may be due to urbanization. On the other hand, it increases in newly protected areas of South Sinai. Under the future climate change scenario, the MaxEnt model predicted the habitat gains for B. mendica in RCP 2.6 for 2070 and loss of habitat in RCP 8.5 for the same year. Our results can be used as a basis for conserving this species not only in Egypt, but also throughout the whole of its range, also, it show how the using of geo-information could help in studying animal ecology. @&amp; nbsp;2021 The Authors. Published by Elsevier B.V. on behalf of King Saud University. This is an open access article under the CC BY-NC-ND license (http://creativecommons.org/licenses/by-nc-nd/4.0/).</t>
  </si>
  <si>
    <t>[Nasser, Mohamed; Okely, Mohammed; GadAllah, Sohair; Enan, Rabia; Al-Ashaal, Sara] Ain Shams Univ, Fac Sci, Entomol Dept, Cairo 11566, Egypt; [Nasif, Omaima] King Saud Univ Med City, King Khalid Univ Hosp, Dept Physiol, Coll Med, POB 2925, Riyadh 11461, Saudi Arabia; [Alharbi, Sulaiman; Al-Obaid, Sami] King Saud Univ, Dept Bot &amp; Microbiol, Coll Sci, POB 2455, Riyadh 11451, Saudi Arabia; [Bala, Madhu] Punjabi Univ, Dept Zool &amp; Environm Sci, Patiala, Punjab, India</t>
  </si>
  <si>
    <t>Egyptian Knowledge Bank (EKB); Ain Shams University; King Saud University; King Saud University; Punjabi University</t>
  </si>
  <si>
    <t>Nasser, M; Al-Ashaal, S (corresponding author), Ain Shams Univ, Fac Sci, Entomol Dept, Cairo 11566, Egypt.</t>
  </si>
  <si>
    <t>mgnasser@sci.asu.edu.eg; sara_alashaal@sci.asu.edu.eg</t>
  </si>
  <si>
    <t>Okely, Mohammed/AAP-5678-2021; Al-Ashaal, Sara/GXG-5645-2022; Nasser, Mohamed/AAV-4865-2021; Mohamed, Gamal A/H-9658-2012</t>
  </si>
  <si>
    <t>Okely, Mohammed/0000-0002-5842-1145; Al-Ashaal, Sara/0000-0002-5529-5884; Nasser, Mohamed/0000-0001-8627-7833; Mohamed, Gamal A/0000-0002-2971-6008; Bala, Dr Madhu/0000-0002-2631-9197</t>
  </si>
  <si>
    <t>King Saud University, Riyadh, SaudiArabia [RSP2020/257]</t>
  </si>
  <si>
    <t>King Saud University, Riyadh, SaudiArabia(King Saud University)</t>
  </si>
  <si>
    <t>This research was funded by Researchers Supporting Project, King Saud University number (RSP2020/257) , Riyadh, SaudiArabia.</t>
  </si>
  <si>
    <t>1319-562X</t>
  </si>
  <si>
    <t>2213-7106</t>
  </si>
  <si>
    <t>SAUDI J BIOL SCI</t>
  </si>
  <si>
    <t>Saudi J. Biol. Sci.</t>
  </si>
  <si>
    <t>10.1016/j.sjbs.2021.01.027</t>
  </si>
  <si>
    <t>RI8LV</t>
  </si>
  <si>
    <t>WOS:000637158500002</t>
  </si>
  <si>
    <t>Paul, R; Subudhi, DK; Sahoo, CK; Banerjee, K</t>
  </si>
  <si>
    <t>Paul, Rakesh; Subudhi, Dilip Kumar; Sahoo, Chandan Kumar; Banerjee, Kakoli</t>
  </si>
  <si>
    <t>Invasion of Lantana camara L. and its response to climate change in the mountains of Eastern Ghats</t>
  </si>
  <si>
    <t>BIOLOGIA</t>
  </si>
  <si>
    <t>Climate change; Eastern Ghats; Habitat suitability; Lantana camara L; Maximum entropy Modelling; Range shift</t>
  </si>
  <si>
    <t>Biological invasion is one of the most sensitive modern-day research problems which has grabbed a lot of attention of several plant and animal scientists globally. Our study has addressed the current extent of habitat suitability of Lantana camara L. and its possible future expansion using MaxEnt model in three climatic years 2050, 2070 and 2080 under two representative concentration pathways (RCP 4.5 and 8.5) in Koraput district of Odisha. A total of seven environmental variables out of total of 23 including 19 bioclimatic, 03 topographic and 01 land cover change variable were taken as the predictors due to their lesser Variance Inflation Factors (VIF) scores to avoid multicollinearity. Slope and Minimum temperature of coldest month (MTCM) contributed the most towards the MaxEnt modelling process. The overall results predict drastic range expansion of Lantana camara L. with the trends 6902.28 km(2) &lt; 6996.90 km(2) &lt; 7020.97 km(2) for RCP 4.5 and from 7001.88 km(2) &lt; 7247.56 km(2) &lt; 7304.00 km(2) for RCP 8.5 between the intervals current-2050, current-2070 and current-2080 respectively. RCP 8.5 scenario showed more expansion compared to the RCP 4.5 scenario. This study is first of its kind in Eastern Ghats of India and as Koraput forests are a part of community managed forests, the invasion of the species can be controlled by involving the local communities in the practices of canopy cover increase, regular uprooting of the weed, decreasing the practice of shifting cultivation and not leaving the croplands barren in the dry period of the year.</t>
  </si>
  <si>
    <t>[Paul, Rakesh; Subudhi, Dilip Kumar; Sahoo, Chandan Kumar; Banerjee, Kakoli] Cent Univ Odisha, Dept Biodivers &amp; Conservat Nat Resources, Koraput 763004, Odisha, India</t>
  </si>
  <si>
    <t>Banerjee, K (corresponding author), Cent Univ Odisha, Dept Biodivers &amp; Conservat Nat Resources, Koraput 763004, Odisha, India.</t>
  </si>
  <si>
    <t>banerjee.kakoli@yahoo.com</t>
  </si>
  <si>
    <t>BANERJEE, KAKOLI/AAN-9153-2021</t>
  </si>
  <si>
    <t>banerjee, kakoli/0000-0002-5401-709X</t>
  </si>
  <si>
    <t>DST, Govt. of India under DST-INSPIRE scheme [DST/INSPIRE Fellowship/2015/IF150127]</t>
  </si>
  <si>
    <t>DST, Govt. of India under DST-INSPIRE scheme</t>
  </si>
  <si>
    <t>The research was funded by DST, Govt. of India under DST-INSPIRE scheme (Sanction No. DST/INSPIRE Fellowship/2015/IF150127 dated 10.04.2015).</t>
  </si>
  <si>
    <t>0006-3088</t>
  </si>
  <si>
    <t>1336-9563</t>
  </si>
  <si>
    <t>Biologia</t>
  </si>
  <si>
    <t>10.1007/s11756-021-00735-8</t>
  </si>
  <si>
    <t>MAR 2021</t>
  </si>
  <si>
    <t>RM2OX</t>
  </si>
  <si>
    <t>WOS:000631749600003</t>
  </si>
  <si>
    <t>Parveen, S; Kaur, S; Baishya, R; Goel, S</t>
  </si>
  <si>
    <t>Parveen, Seema; Kaur, Sharanjeet; Baishya, Ratul; Goel, Shailendra</t>
  </si>
  <si>
    <t>Predicting the potential suitable habitats of genus Nymphaea in India using MaxEnt modeling</t>
  </si>
  <si>
    <t>Climate change; Habitat suitability; MaxEnt; Niche modeling; Nymphaea</t>
  </si>
  <si>
    <t>CLIMATE-CHANGE; PLANT-DISTRIBUTION; CONSERVATION; PERFORMANCE; EXTINCTION; MANAGEMENT; ENVELOPE; WETLANDS; THREATS; IMPACT</t>
  </si>
  <si>
    <t>Modeling and mapping the distribution of suitable habitats of aquatic plants are critical for assessing the impact of factors like changing climate on species habitat range shifts, declines, and expansions. Nymphaea is an aquatic perennial herb considered valuable because of its ornamental, economic, medicinal, and ecological importance. In India, the geographical distribution of Nymphaea is diverse, and the suitable habitats of individual species are vulnerable to the changing climate and global warming effects. Despite its increased vulnerability, only a few limited conservation efforts in aquatic environments are being made to date. In several places, the distribution of Nymphaea has been impacted by both anthropogenic and climate-related disturbances. A comprehensive strategy will be needed to meet the socio-ecological challenge of Nymphaea conservation. In this study, we employed maximum entropy (MaxEnt) method to assess how climate change affects the distribution of Nymphaea suitable habitat. The occurrence records of Nymphaea were collected from primary surveys, Global Biodiversity Information Facility (GBIF), and published works. Bioclimatic variables obtained from the Coupled Model Intercomparison Project (CMIP6) were employed as predictor variables in distribution modeling. The projections were made using three SSPs (stringent mitigation scenarios) for the future period of 2050. Our results showed shifts in the suitability ranges of Nymphaea under different projection scenarios. The study provides information about the distribution of suitable habitats for Nymphaea in India, which may be helpful for ongoing efforts to conserve and manage the aquatic plants, particularly in areas that are losing suitable climate conditions.</t>
  </si>
  <si>
    <t>[Parveen, Seema; Kaur, Sharanjeet; Baishya, Ratul; Goel, Shailendra] Univ Delhi, Dept Bot, Delhi 110007, India; [Goel, Shailendra] Univ Delhi, Dept Bot, Genet &amp; Genom Lab, Chattra Marg, Delhi 110007, India</t>
  </si>
  <si>
    <t>University of Delhi; University of Delhi</t>
  </si>
  <si>
    <t>Goel, S (corresponding author), Univ Delhi, Dept Bot, Delhi 110007, India.</t>
  </si>
  <si>
    <t>seema6203@gmail.com; sharonkour24@gmail.com; rbaishyadu@gmail.com; shailendragoel@gmail.com</t>
  </si>
  <si>
    <t>Department of Biotechnology, Government of India [BT/PR16385/NER/95/124/2015]; Institution of Eminence, University of Delhi [IoE/FRP/LS/2020/27]</t>
  </si>
  <si>
    <t>Department of Biotechnology, Government of India(Department of Biotechnology (DBT) India); Institution of Eminence, University of Delhi</t>
  </si>
  <si>
    <t>This work is supported by the Department of Biotechnology, Government of India grant provided to the University of Delhi, India (BT/PR16385/NER/95/124/2015) through NER Biotechnology Management Cell (NER-BPMC) and Institution of Eminence, University of Delhi (IoE/FRP/LS/2020/27).</t>
  </si>
  <si>
    <t>10.1007/s10661-022-10524-8</t>
  </si>
  <si>
    <t>5D0TW</t>
  </si>
  <si>
    <t>WOS:000864664700001</t>
  </si>
  <si>
    <t>Bhattacharyya, S; Mungi, NA; Kawamichi, T; Rawat, GS; Adhikari, BS; Wilkening, JL</t>
  </si>
  <si>
    <t>Bhattacharyya, Sabuj; Mungi, Ninad Avinash; Kawamichi, Takeo; Rawat, Gopal Singh; Adhikari, Bhupendra Singh; Wilkening, Jennifer Lee</t>
  </si>
  <si>
    <t>Insights from present distribution of an alpine mammal Royle's pika (Ochotona roylei) to predict future climate change impacts in the Himalaya</t>
  </si>
  <si>
    <t>REGIONAL ENVIRONMENTAL CHANGE</t>
  </si>
  <si>
    <t>Alpine; Climatic niche; Ecological niche modeling; Himalaya; MaxEnt; Pika</t>
  </si>
  <si>
    <t>SPECIES DISTRIBUTIONS; DISTRIBUTION MODELS; PLANT DIVERSITY; AMERICAN PIKAS; POPULATION; PRINCEPS; PATTERNS; SNOW; PRECIPITATION; DISPERSAL</t>
  </si>
  <si>
    <t>Climate change poses a major threat to the survival of alpine mammals living in fragmented habitats with poor dispersal abilities. Among these important prey species, pikas are considered especially vulnerable to rising temperatures that would impede their surface activity and dispersal. We investigated how climatic regimes influence the niche of the Royle's pika (Ochotona roylei), and which climatic drivers and change trajectories may threaten the species' future sustenance, thereby prioritizing areas for future conservation of this species across its distribution range. We used Royle's pika presence locations in the MaxEnt framework, along with biologically relevant climatic and topographical variables, to model the present (2010) and the future (2050, 2070) climatic niche under different future scenarios projected by CCSM4 climatic models. Subsequently, we estimated the climatic niche loss across the elevation gradient, longitudinal gradient, and both inside and outside protected areas for all countries within the species' range. Niche suitability of the Royle's pika was substantially determined by precipitation of the coldest quarter (~snow cover) and wettest quarter (~monsoon rainfall). As these parameters are known to be vulnerable to global climatic change, our projection revealed significant loss (102 km(2)/year) in the species niche availability across all future scenarios, particularly in non-protected low-elevation regions. By identifying areas where species survival may be threatened, we confirmed that the distribution of Royle's pika, an important prey species, might be reduced by climate change. Our findings can aid in conservation planning strategies for this species and other alpine fauna and contribute to ongoing efforts to monitor change in the Himalaya.</t>
  </si>
  <si>
    <t>[Bhattacharyya, Sabuj; Mungi, Ninad Avinash; Rawat, Gopal Singh; Adhikari, Bhupendra Singh; Wilkening, Jennifer Lee] Wildlife Inst India, Dept Habitat Ecol, Dehradun (city), India; [Bhattacharyya, Sabuj] Indian Inst Sci, Centre Ecol Sciences, Bangalore, India; [Kawamichi, Takeo] Kansai Wildlife Assoc, Osaka, Japan</t>
  </si>
  <si>
    <t>Wildlife Institute of India; Indian Institute of Science (IISC) - Bangalore</t>
  </si>
  <si>
    <t>Bhattacharyya, S (corresponding author), Wildlife Inst India, Dept Habitat Ecol, Dehradun (city), India.;Bhattacharyya, S (corresponding author), Indian Inst Sci, Centre Ecol Sciences, Bangalore, India.</t>
  </si>
  <si>
    <t>bhattacharyyasabuj@gmail.com</t>
  </si>
  <si>
    <t>Mungi, Ninad Avinash/AAZ-3090-2021; bhattacharyya, Sabuj/AAC-9799-2020</t>
  </si>
  <si>
    <t>bhattacharyya, Sabuj/0000-0002-4335-0751; Wilkening, Jennifer/0000-0001-8748-4578; Mungi, Ninad/0000-0001-6502-0457; Adhikari, Bhupendra Singh/0000-0001-5632-0044</t>
  </si>
  <si>
    <t>1436-3798</t>
  </si>
  <si>
    <t>1436-378X</t>
  </si>
  <si>
    <t>REG ENVIRON CHANGE</t>
  </si>
  <si>
    <t>Reg. Envir. Chang.</t>
  </si>
  <si>
    <t>10.1007/s10113-019-01556-x</t>
  </si>
  <si>
    <t>Environmental Sciences; Environmental Studies</t>
  </si>
  <si>
    <t>KJ0MW</t>
  </si>
  <si>
    <t>WOS:000511753200021</t>
  </si>
  <si>
    <t>Mukherjee, A; Banerjee, AK; Raghu, S</t>
  </si>
  <si>
    <t>Mukherjee, A.; Banerjee, Achyut Kumar; Raghu, S.</t>
  </si>
  <si>
    <t>Biological control of Parkinsonia aculeata: Using species distribution models to refine agent surveys and releases</t>
  </si>
  <si>
    <t>BIOLOGICAL CONTROL</t>
  </si>
  <si>
    <t>Species distribution models; MaxEnt; Biological control; Parkinsonia; Eueupithecia cisplatensis; Eueupithecia vollonoides</t>
  </si>
  <si>
    <t>ECOLOGICAL NICHE MODELS; GEOGRAPHIC DISTRIBUTIONS; GENETIC DIVERSITY; NATURAL ENEMIES; CLIMATE; EXPLORATION; RANGE; IMPLEMENTATION; PERFORMANCE; COMPLEXITY</t>
  </si>
  <si>
    <t>Biological control of invasive weeds relies on the intentional release of host specific natural enemies from the native range of the weed to its invaded range. Development of distribution models for weed biological control agents presents several challenges; chief among these, especially early in biological control programs, is a paucity of ecological and biogeographic information on candidate agents in the native range to guide native range surveys or to optimise their release efforts in the invaded range. We took a 'model tuning' approach within the MaxEnt modelling framework to develop testable projections of the distributions of the two moth species Eueupithecia cisplatensis and E. vollonoides, biological control agent for the neotropical weed Parkinsonia aculeata. We tested these projections based on the known distribution of these moths in their native range and their population establishment in the invaded range. Our results identified new areas in the Americas where targeted surveys for these agents may be worthwhile, and also the potential for E. vollonoides to have a broader distribution in the invaded range as a biological control agent. Information gathered from future native range surveys and population establishment in the invaded range will serve as tests of the validity of the models generated and guide any refinements of the modelling framework. The approach we used may serve as a useful template for other systems with a similar paucity of information on the ecology and biogeography of the focal species, but where projections of potential distribution may be desirable.</t>
  </si>
  <si>
    <t>[Mukherjee, A.] Indian Stat Inst, Agr &amp; Ecol Res Unit, Giridih, Jharkhand, India; [Banerjee, Achyut Kumar] Sun Yat Sen Univ, Sch Life Sci, State Key Lab Biocontrol, 135 Xingangxi Rd, Guangzhou 510275, Guangdong, Peoples R China; [Banerjee, Achyut Kumar] Sun Yat Sen Univ, Sch Life Sci, Guangdong Prov Key Lab Plant Resources, 135 Xingangxi Rd, Guangzhou 510275, Guangdong, Peoples R China; [Mukherjee, A.; Raghu, S.] CSIRO Hlth &amp; Biosecur, Brisbane, Qld, Australia</t>
  </si>
  <si>
    <t>Indian Statistical Institute; Sun Yat Sen University; Sun Yat Sen University; Commonwealth Scientific &amp; Industrial Research Organisation (CSIRO)</t>
  </si>
  <si>
    <t>Mukherjee, A (corresponding author), Indian Stat Inst, Agr &amp; Ecol Res Unit, Giridih, Jharkhand, India.</t>
  </si>
  <si>
    <t>amukh@isical.ac.in</t>
  </si>
  <si>
    <t>BANERJEE, ACHYUT/AAC-1075-2020; Raghu, S./A-1281-2010</t>
  </si>
  <si>
    <t>BANERJEE, ACHYUT/0000-0001-7631-5269; Raghu, S./0000-0001-5843-5435; Mukherjee, Abhishek/0000-0002-5277-1363</t>
  </si>
  <si>
    <t>Australian Government's Department of Education; Meat and Livestock Australia [B.WBC.0060]</t>
  </si>
  <si>
    <t>Australian Government's Department of Education; Meat and Livestock Australia(Meat and Livestock Australia)</t>
  </si>
  <si>
    <t>The first author wishes to thank the Australian Government's Department of Education for the Endeavour Executive Fellowship, which financially supported his work at CSIRO, Brisbane, Australia. This work was funded in part by Meat and Livestock Australia (Project code: B.WBC.0060) . We thank Darren Kriticos (CSIRO) and two anonymous reviewers for insightful comments on an earlier draft of this manuscript.</t>
  </si>
  <si>
    <t>ACADEMIC PRESS INC ELSEVIER SCIENCE</t>
  </si>
  <si>
    <t>SAN DIEGO</t>
  </si>
  <si>
    <t>525 B ST, STE 1900, SAN DIEGO, CA 92101-4495 USA</t>
  </si>
  <si>
    <t>1049-9644</t>
  </si>
  <si>
    <t>1090-2112</t>
  </si>
  <si>
    <t>BIOL CONTROL</t>
  </si>
  <si>
    <t>Biol. Control</t>
  </si>
  <si>
    <t>10.1016/j.biocontrol.2021.104630</t>
  </si>
  <si>
    <t>Biotechnology &amp; Applied Microbiology; Entomology</t>
  </si>
  <si>
    <t>SF3RO</t>
  </si>
  <si>
    <t>WOS:000652676700014</t>
  </si>
  <si>
    <t>Barik, S; Saha, GK; Mazumdar, S</t>
  </si>
  <si>
    <t>Barik, Souvik; Saha, Goutam Kumar; Mazumdar, Subhendu</t>
  </si>
  <si>
    <t>Potentially suitable habitat, connectivity and priority conservation areas for White-breasted waterhen (Amaurornis phoenicurus) and Bronze-winged jacana (Metopidius indicus)</t>
  </si>
  <si>
    <t>WETLANDS</t>
  </si>
  <si>
    <t>East Kolkata Wetlands; Ramsar site; birds; MaxEnt; Circuitscape; Zonation</t>
  </si>
  <si>
    <t>LANDSCAPE CONNECTIVITY; SPECIES DISTRIBUTIONS; CIRCUIT-THEORY; WETLAND; ECOLOGY; BIRDS; FRAGMENTATION; TERRITORIES; PERFORMANCE; VALIDATION</t>
  </si>
  <si>
    <t>Wetlands, like East Kolkata Wetlands (EKW) in present study, are vulnerable to habitat alteration and other anthropogenic threats affecting avifauna. Consequently, prioritizing avifaunal conservation based on suitable habitats and their connectivity is essential. White-breasted waterhen (WBW, Amaurornis phoenicurus) and bronze-winged jacana (BWJ, Metopidius indicus) are two resident birds of EKW. We used MaxEnt for habitat suitability maps; assessed habitat connectivity in Circuitscape and mapped top 10% conservation priority areas in Zonation softwares. Both species had similar niche breadth and high niche overlap. The high suitability and moderate suitability areas for WBW was 0.02 km(2) and 13.06 km(2) respectively, while high suitability area for BWJ was absent and moderate suitability areas covered 6.73 km(2). But, these suitable habitats mostly showed low and least connectivity. Finally, we found banks and dikes of wetlands, small vegetations therein and cropfields are important land-use classes in their projected suitable habitats and also in top 10% conservation priority areas. Use of chemical fertilizers and pesticides in the cropfields and clearing of bushes on the banks and dikes, as well as, the floating and emergent macrophytes in waterbodies with intensive commercial pisciculture are recorded as potential anthropogenic threats. Also similar to 80% of this top 10% conservation priority area are prone to moderate to high habitat transformation. Protection of remaining suitable habitats and their connectivity identified in this study, as well as, restoration of degraded habitats, and reduction of threats will ensure the conservation of WBW and BWJ in EKW and also in other wetlands in human-dominated landscapes.</t>
  </si>
  <si>
    <t>[Barik, Souvik; Saha, Goutam Kumar] Univ Calcutta, Dept Zool, Kolkata, India; [Mazumdar, Subhendu] Shibpur Dinobundhoo Inst Coll, Dept Zool, Howrah, Shibpur, India</t>
  </si>
  <si>
    <t>Mazumdar, S (corresponding author), Shibpur Dinobundhoo Inst Coll, Dept Zool, Howrah, Shibpur, India.</t>
  </si>
  <si>
    <t>subhendumazumdar@gmail.com</t>
  </si>
  <si>
    <t>0277-5212</t>
  </si>
  <si>
    <t>1943-6246</t>
  </si>
  <si>
    <t>Wetlands</t>
  </si>
  <si>
    <t>10.1007/s13157-021-01433-6</t>
  </si>
  <si>
    <t>QS7PC</t>
  </si>
  <si>
    <t>WOS:000626086800001</t>
  </si>
  <si>
    <t>Mishra, SN; Gupta, HS; Kulkarni, N</t>
  </si>
  <si>
    <t>Mishra, Shambhu Nath; Gupta, Hari Shankar; Kulkarni, Nitin</t>
  </si>
  <si>
    <t>Impact of climate change on the distribution of Sal species</t>
  </si>
  <si>
    <t>Shorea robusta; Jharkhand; Maxent; Current and future distribution; Species modeling; Potential area</t>
  </si>
  <si>
    <t>SHOREA-ROBUSTA GAERTN.; EXTINCTION RISK; FORESTS; DIVERSITY; PHENOLOGY; MODELS; FUTURE</t>
  </si>
  <si>
    <t>The Sal (Shorea robusta Gaertn.) of south and northern continental Southeast Asia form mono-specific canopies in dry deciduous, moist deciduous forests. These Sal forest ecosystems are the source of ecosystem services, besides har-bouring rich biodiversity. The model results show that projected climate change impacts on Sal species have the potential to trigger significant ecosystem-level responses, important ramification on ?Forest Management Regime? and dependent socio-economic life of Jharkhand. This paper has made an assessment of the most probable distri-bution zones of Shorea robusta for current (2020) and future climatic scenarios (2040) in Jharkhand using Maxent Species Distribution Modeling. It further assessed the impacts of climate change on the potential distribution area of Sal for all three agro-climatic sub-zone IV, sub-zone V and sub-zone VI in Jharkhand state under varying climatic condition. The model results display that ?Mean temperature of the Driest quarter? (19.1%) ranging from 13.80 Degree Celsius to 30.40 Degree Celsius along with ?Precipitation of Driest Quarter for Jharkhand? (15.8%) ranging from 14 mm to 39 mm emerged to be the most critical parameters for the distribution of S. robusta for the present climatic scenario. From the modeling, the AUC = 0.769 for the present scenario with a standard deviation of 0.045 provides an aggregate reliable measure for species performance. The result of the study shows comparable the probability distribution of S. robusta in Jharkhand to be about 13,672 sq. km which nearly match with the distri-bution of Sal in Jharkhand i.e. 13,314.47 sq. km with the India State Forest Report 2019.</t>
  </si>
  <si>
    <t>[Mishra, Shambhu Nath; Kulkarni, Nitin] Inst Forest Prod IFP, Ranchi, Bihar, India; [Gupta, Hari Shankar] Jharkhand State Forest Dept, Ranchi, Bihar, India</t>
  </si>
  <si>
    <t>Indian Council of Forestry Research &amp; Education (ICFRE); Institute of Forest Productivity (IFP)</t>
  </si>
  <si>
    <t>Mishra, SN (corresponding author), Inst Forest Prod IFP, Ranchi, Bihar, India.</t>
  </si>
  <si>
    <t>shambhu5365@gmail.com</t>
  </si>
  <si>
    <t>10.1016/j.ecoinf.2021.101244</t>
  </si>
  <si>
    <t>FEB 2021</t>
  </si>
  <si>
    <t>RC2AH</t>
  </si>
  <si>
    <t>WOS:000632605900009</t>
  </si>
  <si>
    <t>Jha, R; Jha, KK</t>
  </si>
  <si>
    <t>Jha, Radhika; Jha, Kaushalendra Kumar</t>
  </si>
  <si>
    <t>Habitat prediction modelling for vulture conservation in Gangetic-Thar-Deccan region of India</t>
  </si>
  <si>
    <t>Current habitat; Emission scenario; Future prediction; MaxEnt modelling; Migratory; Resident vultures</t>
  </si>
  <si>
    <t>SPECIES DISTRIBUTION MODELS; ECOLOGICAL NICHE MODELS; CLIMATE-CHANGE; IMPROVING CONSERVATION; CITIZEN SCIENCE; TIGER RESERVE; WESTERN-GHATS; POPULATION; DYNAMICS; SUITABILITY</t>
  </si>
  <si>
    <t>Ecologically and economically important obligate scavengers like vultures are under threat of extinction in the old world. Several resident and migratory vulture sites and individuals are hosted by the Gangetic-Thar-Deccan region of India with varied landscapes. The landscape is under threat from anthropogenic activities and climate change impacting the habitat. Therefore, habitat suitability of vultures was analysed using species distribution model, MaxEnt, ensemble of global circulation models (CCSM4, HadGEM2AO and MIROC5), citizen science and expert collected data. Altogether, 51 models were developed and their robustness was assessed to be good for conservation purpose (AUC range 0.719-0.906). Predicted unsuitable and suitable area categories of all vultures, resident vultures and migratory vultures were identified for the present and future years (2050 and 2070) under moderate and extreme emission scenarios (RCP 4.5 and RCP 8.5). The short-term and long-term area suitability change varied between 1 and 3%. Area suitability differences were also noticed among larger (global) and smaller (local) geographical areas. The bioenvironmental parameters (land use, land cover and human footprint) played a major role in habitat determination in the current scenario. Bioclimatic factors, like precipitation parameters (precipitation seasonality bio 15 and annual precipitation bio12) and temperature parameters (isothermality bio 3 and temperature seasonality bio04), were the main model determining covariates for future prediction. An earlier hypothesis of higher suitability of forest and lower suitability of agriculture area tested in this study stood modified. Implications of the results are discussed, and conservation strategies are suggested with an advice of global strategy and local execution.</t>
  </si>
  <si>
    <t>[Jha, Radhika] Univ Lucknow, Dept Zool, Lucknow 226007, Uttar Pradesh, India; [Jha, Kaushalendra Kumar] IIFM, Bhopal 462003, India</t>
  </si>
  <si>
    <t>Lucknow University; Indian Institute of Forest Management</t>
  </si>
  <si>
    <t>Jha, KK (corresponding author), IIFM, Bhopal 462003, India.</t>
  </si>
  <si>
    <t>jhakk1959@gmail.com; jhakk1959@gmail.com</t>
  </si>
  <si>
    <t>Jha, Radhika/0000-0003-0903-2167; Jha, Kaushalendra Kumar/0000-0002-3410-5375</t>
  </si>
  <si>
    <t>10.1007/s10661-021-09323-4</t>
  </si>
  <si>
    <t>UJ7WQ</t>
  </si>
  <si>
    <t>WOS:000691492000003</t>
  </si>
  <si>
    <t>Chhogyel, N; Kumar, L; Bajgai, Y</t>
  </si>
  <si>
    <t>Chhogyel, Ngawang; Kumar, Lalit; Bajgai, Yadunath</t>
  </si>
  <si>
    <t>Invasion status and impacts of parthenium weed (Parthenium hysterophorus) in West-Central region of Bhutan</t>
  </si>
  <si>
    <t>BIOLOGICAL INVASIONS</t>
  </si>
  <si>
    <t>Agro-biodiversity; Climate; Invasive species; Parthenium; Sustainability</t>
  </si>
  <si>
    <t>CLIMATE-CHANGE; DECISION-MAKING; L.; MANAGEMENT; CONSEQUENCES; INTERFERENCE; EASTERN; WORLDS; INDIA</t>
  </si>
  <si>
    <t>Parthenium weed (Parthenium hysterophorus L.) is an invasive alien plant species that is spreading rapidly all over the world. With globalization and climate change, it will continue to spread, posing threats to agriculture, biodiversity and the environment. To determine its invasion and impacts in Bhutan, an investigation was undertaken in West-Central Bhutan using a questionnaire survey, complemented by MaxEnt modelling. Most farmers (19-30%) recall having seen parthenium for the last 11-15 years, or more. Infestations of parthenium differed significantly (P &lt; 0.05) across three districts for dryland, orchards, fallow land and pastures, but not in rice fields and on roadsides. The most intensely invaded land types were fallow land, pastures, and roadsides, with farmers perceiving it as 'somewhat common'(score similar to 3) and 'common' (score similar to 4) weed. Farmers' perceptions of the invasiveness of parthenium weed were high at 77% (Wangdue), 80% (Punakha), and 88% (Tsirang), considering it as at least 'somewhat invasive', or higher. Only 13-25% of respondents scored the weed as 'highly invasive'. Parthenium invasion significantly (P &lt; 0.01 to 0.001) escalated the cost of production, reduced fodder quality, supressed native species and caused allergies to the locals in the study districts. Further, MaxEnt modelling of parthenium distribution was undertaken, using the parthenium presence-only data and bioclimatic variables, under 2 CO2 emission scenarios of the Intergovernmental Panel on Climate Change (IPCC), i.e. Representative Concentration Pathways (RCP2.6 and 8.5). The projections showed discernible spatial changes in climate suitability over 2070, mostly in the mid- and high-altitude zones, indicating aggressive incursion into Bhutan's important agro-ecological landscapes. The findings, highlight the urgent need to initiate parthenium management strategies for food production and natural resources.</t>
  </si>
  <si>
    <t>[Chhogyel, Ngawang; Kumar, Lalit] Univ New England, Sch Environm &amp; Rural Sci, Armidale, NSW 2351, Australia; [Chhogyel, Ngawang] Minist Agr &amp; Forests, Dept Agr, Agr Res &amp; Dev Ctr, Bajo 14001, Wangdue Phodran, Bhutan; [Bajgai, Yadunath] Minist Agr &amp; Forests, Dept Agr, Agr Res &amp; Dev Ctr, Natl Potato Program, Yusipang 11001, Thimphu, India</t>
  </si>
  <si>
    <t>University of New England</t>
  </si>
  <si>
    <t>Chhogyel, N (corresponding author), Univ New England, Sch Environm &amp; Rural Sci, Armidale, NSW 2351, Australia.</t>
  </si>
  <si>
    <t>nchhogye@myune.edu.au; lkumar@une.edu.au; ybajgai@gmail.com</t>
  </si>
  <si>
    <t>Chhogyel, Ngawang/AAH-8766-2021; Kumar, Lalit/JFK-9602-2023; Bajgai, Yadunath/ABF-4536-2021</t>
  </si>
  <si>
    <t>Chhogyel, Ngawang/0000-0002-1735-0651; Bajgai, Yadunath/0000-0001-9822-2581</t>
  </si>
  <si>
    <t>University of New England, NSW, Australia</t>
  </si>
  <si>
    <t>The authors thank the agriculture extension officers and researchers of the Department of Agriculture, Ministry of Agriculture and Forests, Royal Government of Bhutan for their support in data collection works. Gratitude is also extended to the University of New England, NSW, Australia for the scholarship (International Postgraduate Research Award) which enabled the authors to undertaken this very important research. The authors thank Dr. Stephen Johnson from the Department of Primary Industries, Australia for his thorough review and correction of English language which improved the quality of this paper. Further, the authors remain indebted to the anonymous reviewers for their quality inputs in improving this manuscript.</t>
  </si>
  <si>
    <t>1387-3547</t>
  </si>
  <si>
    <t>1573-1464</t>
  </si>
  <si>
    <t>BIOL INVASIONS</t>
  </si>
  <si>
    <t>Biol. Invasions</t>
  </si>
  <si>
    <t>10.1007/s10530-021-02534-3</t>
  </si>
  <si>
    <t>UA3LH</t>
  </si>
  <si>
    <t>WOS:000640951500001</t>
  </si>
  <si>
    <t>Li, J; Wang, DJ; Yin, H; Zhaxi, DJ; Jiagong, ZL; Schaller, GB; Mishra, C; Mccarthy, TM; Wang, H; Wu, L; Xiao, LY; Basang, LM; Zhang, YG; Zhou, YY; Lu, Z</t>
  </si>
  <si>
    <t>Li, Juan; Wang, Dajun; Yin, Hang; Zhaxi, Duojie; Jiagong, Zhala; Schaller, George B.; Mishra, Charudutt; Mccarthy, Thomas M.; Wang, Hao; Wu, Lan; Xiao, Lingyun; Basang, Lamao; Zhang, Yuguang; Zhou, Yunyun; Lu, Zhi</t>
  </si>
  <si>
    <t>Role of Tibetan Buddhist Monasteries in Snow Leopard Conservation</t>
  </si>
  <si>
    <t>CONSERVATION BIOLOGY</t>
  </si>
  <si>
    <t>conservation strategy; distribution; MaxEnt; nature reserve; Panthera uncia; sacred mountain</t>
  </si>
  <si>
    <t>LANDSCAPE; UNCIA</t>
  </si>
  <si>
    <t>The snow leopard (Panthera uncia) inhabits the rugged mountains in 12 countries of Central Asia, including the Tibetan Plateau. Due to poaching, decreased abundance of prey, and habitat degradation, it was listed as endangered by the International Union for Conservation of Nature in 1972. Current conservation strategies, including nature reserves and incentive programs, have limited capacities to protect snow leopards. We investigated the role of Tibetan Buddhist monasteries in snow leopard conservation in the Sanjiangyuan region in China's Qinghai Province on the Tibetan Plateau. From 2009 to 2011, we systematically surveyed snow leopards in the Sanjiangyuan region. We used the MaxEnt model to determine the relation of their presence to environmental variables (e.g., elevation, ruggedness) and to predict snow leopard distribution. Model results showed 89,602 km(2) of snow leopard habitat in the Sanjiangyuan region, of which 7674 km(2) lay within Sanjiangyuan Nature Reserve's core zones. We analyzed the spatial relation between snow leopard habitat and Buddhist monasteries and found that 46% of monasteries were located in snow leopard habitat and 90% were within 5 km of snow leopard habitat. The 336 monasteries in the Sanjiangyuan region could protect more snow leopard habitat (8342 km(2)) through social norms and active patrols than the nature reserve's core zones. We conducted 144 household interviews to identify local herders' attitudes and behavior toward snow leopards and other wildlife. Most local herders claimed that they did not kill wildlife, and 42% said they did not kill wildlife because it was a sin in Buddhism. Our results indicate monasteries play an important role in snow leopard conservation. Monastery-based snow leopard conservation could be extended to other Tibetan Buddhist regions that in total would encompass about 80% of the global range of snow leopards.</t>
  </si>
  <si>
    <t>[Li, Juan; Wang, Dajun; Wang, Hao; Wu, Lan; Xiao, Lingyun; Lu, Zhi] Peking Univ, Ctr Nat &amp; Soc, Coll Life Sci, Beijing 100871, Peoples R China; [Li, Juan] Snow Leopard Trust, Seattle, WA 98103 USA; [Yin, Hang; Jiagong, Zhala; Lu, Zhi] Shan Shui Conservat Ctr, Beijing 100871, Peoples R China; [Zhaxi, Duojie] Qinghai Snowland Great Rivers Environm Protect As, Xining 810012, Qinghai, Peoples R China; [Schaller, George B.] Panthera &amp; Wildlife Conservat Soc, New York, NY 10018 USA; [Mishra, Charudutt] Nat Conservat Fdn, Mysore 570002, Karnataka, India; [Mishra, Charudutt] Snow Leopard Trust, Mysore 570002, Karnataka, India; [Mccarthy, Thomas M.] Panthera, New York, NY 10018 USA; [Basang, Lamao] Sanjiangyuan Natl Nat Reserve, Qinghai Forestry Dept, Xining, Qinghai, Peoples R China; [Zhang, Yuguang; Zhou, Yunyun] Chinese Acad Forestry, Beijing 100091, Peoples R China</t>
  </si>
  <si>
    <t>Peking University; Chinese Academy of Forestry</t>
  </si>
  <si>
    <t>Lu, Z (corresponding author), Peking Univ, Ctr Nat &amp; Soc, Coll Life Sci, Beijing 100871, Peoples R China.</t>
  </si>
  <si>
    <t>luzhi@pku.edu.cn</t>
  </si>
  <si>
    <t>Xiao, Lingyun/J-9372-2019; Zhang, Shuo/IUO-8909-2023; ZHOU, YUN/ISA-9160-2023</t>
  </si>
  <si>
    <t>ZHOU, YUN/0009-0003-5061-8730</t>
  </si>
  <si>
    <t>Panthera; Snow Leopard Trust; BBC Wildlife Fund</t>
  </si>
  <si>
    <t>Our study was funded by Panthera, the Snow Leopard Trust, and BBC Wildlife Fund. We thank Tudingzhaxi, Angye, Nangdaicicheng, Naobowending, Bairang, Gamazhaxi, Gamacaiwang, Duojia, Zhaxisange, Zhujia, and Dawajiangcai from the Sanjiangyuan Region; H.L. Bu, M.Q. Liu, and M.Q. Zhang from Peking University; D.Q. Xiang and W.F. Ma from Changqing nature reserves; and L.K. Shao from the Wanglang Nature Reserve for their assistance with field work. We thank F. Wang, Y.L. Liu, and J.Z. Liu for help with map making. Many others contributed to the project, among them H.Y. Ma and X. Li. We also extend our special appreciation to S.D. Li, L. Zhang, and Y. Zhang of the Qinghai Forestry Department and R.F. Li, Renzeng, Gala and others from Qinghai Sanjiangyuan Nature Reserve.</t>
  </si>
  <si>
    <t>0888-8892</t>
  </si>
  <si>
    <t>1523-1739</t>
  </si>
  <si>
    <t>CONSERV BIOL</t>
  </si>
  <si>
    <t>Conserv. Biol.</t>
  </si>
  <si>
    <t>10.1111/cobi.12135</t>
  </si>
  <si>
    <t>297OX</t>
  </si>
  <si>
    <t>WOS:000330265900010</t>
  </si>
  <si>
    <t>Mathur, M; Mathur, P; Purohit, H</t>
  </si>
  <si>
    <t>Mathur, Manish; Mathur, Preet; Purohit, Harshit</t>
  </si>
  <si>
    <t>Ecological niche modelling of a critically endangered species Commiphora wightii (Arn.) Bhandari using bioclimatic and non-bioclimatic variables</t>
  </si>
  <si>
    <t>Commiphora wightii; Critically endangered; Maxent; Habitat heterogeneity index; Niche hypervolume; Area of extent; Area of occupancy</t>
  </si>
  <si>
    <t>OLEO-GUM RESIN; CLIMATE-CHANGE; HABITAT SUITABILITY; WESTERN-GHATS; GENETIC DIVERSITY; ARNOTT BHANDARI; MEDICINAL-PLANT; THAR DESERT; MAXENT; DISTRIBUTIONS</t>
  </si>
  <si>
    <t>BackgroundThe aim of this study is to examine the effects of four different bioclimatic predictors (current, 2050, 2070, and 2090 under Shared Socioeconomic Pathways SSP2-4.5) and non-bioclimatic variables (soil, habitat heterogeneity index, land use, slope, and aspect) on the habitat suitability and niche dimensions of the critically endangered plant species Commiphora wightii in India. We also evaluate how niche modelling affects its extent of occurrence (EOO) and area of occupancy (AOO).ResultsThe area under the receiver operating curve (AUC) values produced by the maximum entropy (Maxent) under various bioclimatic time frames were more than 0.94, indicating excellent model accuracy. Non-bioclimatic characteristics, with the exception of terrain slope and aspect, decreased the accuracy of our model. Additionally, Maxent accuracy was the lowest across all combinations of bioclimatic and non-bioclimatic variables (AUC = 0.75 to 0.78). With current, 2050, and 2070 bioclimatic projections, our modelling revealed the significance of water availability parameters (BC-12 to BC-19, i.e. annual and seasonal precipitation as well as precipitation of wettest, driest, and coldest months and quarters) on habitat suitability for this species. However, with 2090 projection, energy variables such as mean temperature of wettest quarter (BC-8) and isothermality (BC-3) were identified as governing factors. Excessive salt, rooting conditions, land use type (grassland), characteristics of the plant community, and slope were also noticed to have an impact on this species. Through distribution modelling of this species in both its native (western India) and exotic (North-east, Central Part of India, as well as northern and eastern Ghat) habitats, we were also able to simulate both its fundamental niche and its realized niche. Our EOO and AOO analysis reflects the possibility of many new areas in India where this species can be planted and grown.ConclusionAccording to the calculated area under the various suitability classes, we can conclude that C. wightii's potentially suitable bioclimatic distribution under the optimum and moderate classes would increase under all future bioclimatic scenarios (2090 &gt; 2050 approximate to current), with the exception of 2070, demonstrating that there are more suitable habitats available for C. wightii artificial cultivation and will be available for future bioclimatic projections of 2050 and 2090. Predictive sites indicated that this species also favours various types of landforms outside rocky environments, such as sand dunes, sandy plains, young alluvial plains, saline areas, and so on. Our research also revealed crucial information regarding the community dispersion variable, notably the coefficient of variation that, when bioclimatic + non-bioclimatic variables were coupled, disguised the effects of bioclimatic factors across all time frames.</t>
  </si>
  <si>
    <t>[Mathur, Manish] ICAR Cent Arid Zone Res Inst, Jodhpur 342003, India; [Mathur, Preet] Jodhpur Inst Engn &amp; Technol, Jodhpur, India; [Purohit, Harshit] Neal Analyt, Pune, Maharashtra, India</t>
  </si>
  <si>
    <t>Indian Council of Agricultural Research (ICAR); ICAR - Central Arid Zone Research Institute</t>
  </si>
  <si>
    <t>Mathur, M (corresponding author), ICAR Cent Arid Zone Res Inst, Jodhpur 342003, India.</t>
  </si>
  <si>
    <t>eco5320@gmail.com</t>
  </si>
  <si>
    <t>FEB 27</t>
  </si>
  <si>
    <t>10.1186/s13717-023-00423-2</t>
  </si>
  <si>
    <t>9I7CF</t>
  </si>
  <si>
    <t>WOS:000939663000001</t>
  </si>
  <si>
    <t>Pathak, AK; Verma, P; Dayal, R; Sarkar, UK</t>
  </si>
  <si>
    <t>Pathak, Ajey Kumar; Verma, Pushpendra; Dayal, Rajesh; Sarkar, Uttam Kumar</t>
  </si>
  <si>
    <t>Species distribution modeling and assessment of environmental drivers responsible for distribution and preferred niche of critically endangered and endemic ornamental freshwater fish species of the genus Sahyadria</t>
  </si>
  <si>
    <t>Article; Early Access</t>
  </si>
  <si>
    <t>MaxEnt; Sahyadria; Spatial distribution modeling; Occurrence; Western Ghats; Endangered freshwater fish</t>
  </si>
  <si>
    <t>WESTERN-GHATS; SAMPLE-SIZE; BIODIVERSITY; PERFORMANCE; PREDICTION; IMPACT; TRADE; INDIA</t>
  </si>
  <si>
    <t>India has different bioclimatic zones and supports diverse aquatic habitats rich in biodiversity. For effective conservation of the endangered species in its habitat, it is essential to know the distribution of fish species in the environmental range, and for this, species distribution models are the efficient and innovative tools. The present study used the MaxEnt modeling technique for developing probability distribution models highlighting the distribution of fish species by analyzing the known occurrence records of Denison barb under genus Sahyadria (Sahyadria denisonii Day 1865 and Sahyadria chalakkudiensis (Menon et al., Rec Zool Surv India 97:61-63, 1999)) in relation to environmental variables typically incorporating seasonal and temporal variability. AUC of the models for Sahyadria species depicted good fitness. Both species were found sensitive to solar radiation, temperature seasonality, and temperature annual range and assessed as significant predictors. The sensitivity and distribution of both species to these environmental variables were found correlated with their breading and spawning seasons.  Precipitation was determined as one of the significant climatic envelopes influencing the distribution of the species associated with river flow. The models showed the distribution of S. denisonii in the higher precipitation areas compared to S. chalakkudiensis. The probability distribution model with respect to the distribution of both species indicates a lineage barrier at Palghat Gap supporting the earlier studies. At the latitudinal scale, prediction of the suitable ecological habitat provides a detailed insight into the distribution of all genetic lineages of the genus Sahyadria. Evidently, the findings of this study can assist in determining ecological niches for endangered species of other areas and may aid in field surveys as well as developing conservation plans.</t>
  </si>
  <si>
    <t>[Pathak, Ajey Kumar; Verma, Pushpendra; Dayal, Rajesh] Natl Bur Fish Genet Resources, Canal Ring Rd, Lucknow 226002, Uttar Pradesh, India; [Sarkar, Uttam Kumar] Cent Inland Fisheries Res Inst, Kolkata 700120, W Bengal, India</t>
  </si>
  <si>
    <t>Indian Council of Agricultural Research (ICAR); ICAR - National Bureau of Fish Genetic Resources; Indian Council of Agricultural Research (ICAR); ICAR - Central Inland Fisheries Research Institute</t>
  </si>
  <si>
    <t>Pathak, AK (corresponding author), Natl Bur Fish Genet Resources, Canal Ring Rd, Lucknow 226002, Uttar Pradesh, India.</t>
  </si>
  <si>
    <t>pathakajey@gmail.com; pusverma.01@gmail.com; rdayal4@gmail.com; usarkar1@rediffmail.com</t>
  </si>
  <si>
    <t>2022 MAR 2</t>
  </si>
  <si>
    <t>10.1007/s11356-022-19459-6</t>
  </si>
  <si>
    <t>MAR 2022</t>
  </si>
  <si>
    <t>ZK9XH</t>
  </si>
  <si>
    <t>WOS:000763334400003</t>
  </si>
  <si>
    <t>Anakha, M; Sreenath, KR; Joshi, KK; Shelton, P; Nameer, PO</t>
  </si>
  <si>
    <t>Anakha, M.; Sreenath, K. R.; Joshi, K. K.; Shelton, P.; Nameer, P. O.</t>
  </si>
  <si>
    <t>Spatial modelling of Acropora muricata and Porites lutea distribution using environmental descriptors across Lakshadweep-Chagos Archipelago</t>
  </si>
  <si>
    <t>REGIONAL STUDIES IN MARINE SCIENCE</t>
  </si>
  <si>
    <t>Maximum Entropy; MaxEnt; Species distribution model</t>
  </si>
  <si>
    <t>GLOBAL HABITAT SUITABILITY; INDIAN-OCEAN; CORALS; ISLAND; DIVERSITY; PHOSPHATE; PATTERNS; NUMBERS; REEFS</t>
  </si>
  <si>
    <t>Globally, climatic and anthropogenic forcings are causing the catastrophic decline of coral reef ecosystems, which sustain a plethora of marine life and support the livelihoods of several millions of people. Lakshadweep-Maldives-Chagos archipelago (LMC) forms one of the largest chains of atoll systems in the world, and due to remoteness from the mainland, its islands boast a unique set of flora and fauna. The coral reefs of these tropical islands are highly vulnerable to stressors such as climate change, overfishing, monsoon runoff, and ocean acidification. To understand and manage these sensitive ecosystems, knowledge about the existing coral cover and distribution patterns are essential. In the present study, habitat modelling of the two corals Acropora muricata (Linnaeus, 1758) and Porites lutea (Milne Edwards &amp; Haime, 1851) were carried out using the Maximum Entropy (MaxEnt) model to predict the probability of occurrence using remotely sensed environmental variables as predictors. The average test AUC values of 0.980 and 0.974, respectively, for A. muricata and P. lutea as estimated by MaxEnt shows that the model performance for both the species is outstanding. The average uncertainty (standard deviation) was about 0.012 and 0.021 respectively. It is found that the bathymetry is the variable having the highest contribution followed by Calcite and Phosphate for the distribution of both the species. The results of this study throw light on the probable occurrence of coral reefs in many of the hitherto unknown areas, especially the submerged banks and seamounts in the region. Much of these areas are less explored and have strategic positional advantages in increasing the ecosystem connectivity of the region. Furthermore, the relationship between coral distribution and the environmental variables as predicted by this study will be valuable in future conservation activities and designing marine protected areas. (c) 2021 Elsevier B.V. All rights reserved.</t>
  </si>
  <si>
    <t>[Anakha, M.; Sreenath, K. R.; Joshi, K. K.; Shelton, P.] Cent Marine Fisheries Res Inst, Kochi 680018, Kerala, India; [Anakha, M.; Nameer, P. O.] Kerala Agr Univ, Acad Climate Change Educ &amp; Res, Trichur, Kerala, India</t>
  </si>
  <si>
    <t>Indian Council of Agricultural Research (ICAR); ICAR - Central Marine Fisheries Research Institute</t>
  </si>
  <si>
    <t>Sreenath, KR (corresponding author), Cent Marine Fisheries Res Inst, Kochi 680018, Kerala, India.</t>
  </si>
  <si>
    <t>sreenath.ramanathan@icar.gov.in</t>
  </si>
  <si>
    <t>Nameer, P.O./AAD-4379-2019; K. R., Sreenath/Q-2285-2015</t>
  </si>
  <si>
    <t>Nameer, P.O./0000-0001-7110-6740; K. R., Sreenath/0000-0003-1508-6305</t>
  </si>
  <si>
    <t>2352-4855</t>
  </si>
  <si>
    <t>REG STUD MAR SCI</t>
  </si>
  <si>
    <t>Reg. Stud. Mar. Sci.</t>
  </si>
  <si>
    <t>10.1016/j.rsma.2021.101619</t>
  </si>
  <si>
    <t>Ecology; Marine &amp; Freshwater Biology</t>
  </si>
  <si>
    <t>Environmental Sciences &amp; Ecology; Marine &amp; Freshwater Biology</t>
  </si>
  <si>
    <t>QE1EJ</t>
  </si>
  <si>
    <t>WOS:000615949100003</t>
  </si>
  <si>
    <t>Sharma, J; Singh, R; Garai, S; Rahaman, SM; Khatun, M; Ranjan, A; Mishra, SN; Tiwari, S</t>
  </si>
  <si>
    <t>Sharma, Jassi; Singh, Ronak; Garai, Sanjoy; Rahaman, Sk Mujibar; Khatun, Masjuda; Ranjan, Ashish; Mishra, Shambhu Nath; Tiwari, Sharad</t>
  </si>
  <si>
    <t>Climate change and dispersion dynamics of the invasive plant species Chromolaena odorata and Lantana camara in parts of the central and eastern India</t>
  </si>
  <si>
    <t>Climate change; C. odorata; L camara; Global Climate Models; MaxEnt</t>
  </si>
  <si>
    <t>WESTERN HIMALAYAN FORESTS; POTENTIAL DISTRIBUTION; BIOLOGICAL INVASIONS; DISTRIBUTION MODELS; RANGE SHIFTS; ALIEN PLANTS; L.; IMPACT; WEED; BIODIVERSITY</t>
  </si>
  <si>
    <t>Lantana camara and Chromolaena odorata are categorized as the most obnoxious invasive flora globally. Their ability to combat the regeneration and proliferation of neighbouring flora, expansive nature, and robust adaptability to diverse habitats, drew global attention. Investigating the potential mutual dispersion phenomenon of these two invasive species under the climate change scenario was the primary objective of this study. The present and future (2050) prospective distribution scenarios for these two species were determined using MaxEnt in the eastern and central Indian regions encompassing the states of Jharkhand, Chhattisgarh, and West Bengal. Future projections for 2050 were derived using IPSL-CM5A-LR &amp; MIROC5 and IPSL-CM6A-LR &amp; MIROC6 models for different representative concentration pathways (RCPs 2.6, 4.5, 6.0, and 8.5), and Shared Socioeconomic Pathways (SSPs 126, 245, 370 and 585), respectively. The investigation revealed that currently similar to 31% and 24% of the study area are susceptible to infestation of L. camara and C. odorata, respectively. Compared to the current scenario, the results showed a probable future increase of similar to 1.53% in C. odorata infestation and a decrease of similar to 4.95% for L. camara. The True Skill Statistics (TSS) and Kappa coefficient (in %) values of 0.71 &amp; 76.50 for L. camara and 0.52 &amp; 63.38 for C. odorata indicated a good model fit. Collectively, both the species exhibited robust resilience to climate change, with C. odorata outcompeting L. camara. Using both RCP and SSP pathways under the multiple climate scenarios offered a comprehensive and novel approach to acquiring greater insights into likely interactions, dominance, and distribution scenarios of these species. The results provide prior information on sensitive sites prone to future invasion, allowing management to formulate preventative measures to control infestation.</t>
  </si>
  <si>
    <t>[Sharma, Jassi; Singh, Ronak; Garai, Sanjoy; Rahaman, Sk Mujibar; Khatun, Masjuda; Ranjan, Ashish; Mishra, Shambhu Nath; Tiwari, Sharad] Inst Forest Prod, Ranchi 835303, Jharkhand, India</t>
  </si>
  <si>
    <t>Tiwari, S (corresponding author), Inst Forest Prod, Ranchi 835303, Jharkhand, India.</t>
  </si>
  <si>
    <t>tiwaris@icfre.org</t>
  </si>
  <si>
    <t>Tiwari, Sharad/GNM-9084-2022</t>
  </si>
  <si>
    <t>Tiwari, Sharad/0000-0003-4902-8349; RAHAMAN, SK MUJIBAR/0000-0001-5629-3293</t>
  </si>
  <si>
    <t>NAEB (Ministry of Environment, Forest &amp; Climate Change), Government of India [IFP-103/F&amp;S/03/AICRP-7/2019-24]</t>
  </si>
  <si>
    <t>NAEB (Ministry of Environment, Forest &amp; Climate Change), Government of India</t>
  </si>
  <si>
    <t>The authors are grateful to NAEB (Ministry of Environment, Forest &amp; Climate Change), Government of India for funding the project entitled Assessment and monitoring of Invasive Alien Plant Species in India and formulation of strategies for management of key Invasive Alien Plant Species in different regions of the country provided for the project All India Coordinated Research Project (AICRP)-07 (Project ID: IFP-103/F&amp;S/03/AICRP-7/2019-24) under the CAMPA. The authors are thankful to Shri A. S. Rawat, Director General, ICFRE, for the overall guidance and timely release of funds for the project. The authors also acknowl-edge the support of Dr. N. Kulkarni, Director, IFP, Ranchi. The authors sincerely acknowledge the Forest Departments of concerned states, for their support in the field surveys. The authors are also thankful to the United States Geological Survey (USGS), Food and Agriculture Organi-zation (FAO), Global Biodiversity Information Facility (GBIF), World-Clim and Climate Change, Agriculture and Food Security (CCAFS), and SEDAC portals for providing the required data sets and bioclimatic variables for research use.</t>
  </si>
  <si>
    <t>10.1016/j.ecoinf.2022.101824</t>
  </si>
  <si>
    <t>SEP 2022</t>
  </si>
  <si>
    <t>6A6KT</t>
  </si>
  <si>
    <t>WOS:000880762700003</t>
  </si>
  <si>
    <t>Chaudhary, A; Sarkar, MS; Adhikari, BS; Rawat, GS</t>
  </si>
  <si>
    <t>Chaudhary, Alka; Sarkar, Mriganka Shekhar; Adhikari, Bhupendra Singh; Rawat, Gopal Singh</t>
  </si>
  <si>
    <t>Ageratina adenophora and Lantana camara in Kailash Sacred Landscape, India: Current distribution and future climatic scenarios through modeling</t>
  </si>
  <si>
    <t>SPECIES DISTRIBUTION; INVASIVE PLANTS; ECOSYSTEM PROCESSES; GLOBAL CHANGE; MAXENT MODEL; SAMPLE-SIZE; LAND-COVER; CONSEQUENCES; IMPACT; CONSERVATION</t>
  </si>
  <si>
    <t>The Himalayan region is one of the global biodiversity hotspots. However, its biodiversity and ecosystems are threatened due to abiotic and biotic drivers. One of the major biotic threats to biodiversity in this region is the rapid spread of Invasive Alien Species (IAS). Natural forests and grasslands are increasingly getting infested by IAS affecting regeneration of native species and decline in availability of bio-resources. Assessing the current status of IAS and prediction of their future spread would be vital for evolving specific species management interventions. Keeping this in view, we conducted an in-depth study on two IASs, viz., Ageratina adenophora and Lantana camara in the Indian part of Kailash Sacred Landscape (KSL), Western Himalaya. Intensive field surveys were conducted to collect the presence of A. adenophora (n = 567) and L. camara (n = 120) along an altitudinal gradient between 300 and 3000 m a.s.l. We performed Principal Component Analysis to nullify the multi-colinearity effects of the environmental predictors following MaxEnt species distribution model in the current and future climatic scenarios for both the species. All current and future model precision (i.e., Area Under the Curve; AUC) for both species was higher than 0.81. It is predicted that under the current rate of climate change and higher emission (i.e., RCP 8.5 pathway), A. adenophora will spread 45.3% more than its current distribution and is likely to reach up to 3029 m a.s.l., whereas, L. camara will spread 29.8% more than its current distribution range and likely to reach up to 3018 m a.s.l. Our results will help in future conservation planning and participatory management of forests and grasslands in the Kailash Sacred Landscape-India.</t>
  </si>
  <si>
    <t>[Chaudhary, Alka; Adhikari, Bhupendra Singh; Rawat, Gopal Singh] Wildlife Inst India, Dehra Dun, Uttarakhand, India; [Sarkar, Mriganka Shekhar] Indian Inst Sci Educ &amp; Res Kolkata, Dept Biol Sci, Kolkata, W Bengal, India; [Sarkar, Mriganka Shekhar] GB Pant Natl Inst Himalayan Environm NIHE, North East Reg Ctr, Itanagar, Arunachal Prade, India</t>
  </si>
  <si>
    <t>Wildlife Institute of India; Indian Institute of Science Education &amp; Research (IISER) - Kolkata; G.B. Pant National Institute of Himalayan Environment &amp; Sustainable Development (GBPNIHESD)</t>
  </si>
  <si>
    <t>Adhikari, BS (corresponding author), Wildlife Inst India, Dehra Dun, Uttarakhand, India.</t>
  </si>
  <si>
    <t>adhikaribs@wii.gov.in</t>
  </si>
  <si>
    <t>Sarkar, Mriganka Shekhar/AAB-9892-2019</t>
  </si>
  <si>
    <t>Sarkar, Mriganka Shekhar/0000-0001-8367-2774; Adhikari, Bhupendra Singh/0000-0001-5632-0044</t>
  </si>
  <si>
    <t>National Mission on Himalayan Studies [464]; International Centre for Integrated Mountain Development (ICIMOD), Nepal under Kailash Sacred Landscape Conservation and Development Initiative - India project [WII/KSLCDI-India/2013]</t>
  </si>
  <si>
    <t>National Mission on Himalayan Studies; International Centre for Integrated Mountain Development (ICIMOD), Nepal under Kailash Sacred Landscape Conservation and Development Initiative - India project</t>
  </si>
  <si>
    <t>This study was funded by the National Mission on Himalayan Studies to AC (WII/RES/PERS/ALKA CHAUDHARY; 464) and also by International Centre for Integrated Mountain Development (ICIMOD), Nepal under Kailash Sacred Landscape Conservation and Development Initiative - India project to GSR &amp; BSA (WII/KSLCDI-India/2013). The funders had no role in study design, data collection and analysis, decision to publish, or preparation of the manuscript.</t>
  </si>
  <si>
    <t>MAY 11</t>
  </si>
  <si>
    <t>e0239690</t>
  </si>
  <si>
    <t>10.1371/journal.pone.0239690</t>
  </si>
  <si>
    <t>SW6LY</t>
  </si>
  <si>
    <t>Green Submitted, Green Published, gold</t>
  </si>
  <si>
    <t>WOS:000664626600001</t>
  </si>
  <si>
    <t>Subba, B; Sen, S; Ravikanth, G; Nobis, MP</t>
  </si>
  <si>
    <t>Subba, Barkha; Sen, Sandeep; Ravikanth, Gudasalamani; Nobis, Michael Peter</t>
  </si>
  <si>
    <t>Direct modelling of limited migration improves projected distributions of Himalayan amphibians under climate change</t>
  </si>
  <si>
    <t>BIOLOGICAL CONSERVATION</t>
  </si>
  <si>
    <t>Amphibian distributions; Climate change; Eastern Himalaya; High elevation; KISSMig; MaxEnt; Migration rates</t>
  </si>
  <si>
    <t>TIBETAN MEGOPHRYID FROGS; R PACKAGE; BIODIVERSITY; PREDICTION; DIVERSITY</t>
  </si>
  <si>
    <t>Amphibians are one of the most vulnerable taxa at risk of rapid decline under climate change. Here, we evaluated the impact of different migration constraints on projected future distributions of four high elevation frogs, belonging to the genus Scutiger, in the Eastern Himalaya. We explored differences between the output of conventional models assuming no or unlimited migration versus models considering plausible migration rates to ascertain future species distributions under climate change. Distributions of the four Scutiger species, namely S. boulengeri, S. glandulatus, S. sikirrunesis and S. tuberculatus, based on field data and other sources were modelled using MaxEnt and projected for three future time periods (2021-2040; 2041-2060; 2061-2080) under the relatively ambitious RCP4.5 and the more pessimistic RCP8.5 climate change scenarios using three global circulation models. Projected species distributions were compared at different spatial resolutions (1 km, 5 km and 10 km) and for five assumptions about species migration: (1) no migration; (2-4) low, medium and high migration abilities using the KISSMig model; and (5) unlimited migration. Without migration, the projected future distribution of all four species showed a significant decrease of - 15% to - 64% by 2080. In contrast, three out of the four study species were projected to expand their distribution under unlimited migration scenarios. Models with more realistic migration rates, however, demonstrated considerable deviance from both no migration and unlimited migration scenarios. These results were consistent across models with different spatial resolutions. Our study shows that ignoring realistic migration constraints can lead to ineffective conservation measures by overestimating the future distribution of Himalayan amphibians. The proposed framework can be used to project more realistic ranges of future species distributions by considering the accessibility of future suitable areas, a key factor for species persistence under climate change.</t>
  </si>
  <si>
    <t>[Subba, Barkha; Sen, Sandeep; Ravikanth, Gudasalamani] ATREE, Suri Sehgal Ctr Biodivers &amp; Conservat, Jakkur PO, Bangalore 560064, Karnataka, India; [Subba, Barkha; Sen, Sandeep] Manipal Acad Higher Educ, Manipal 576504, Karnataka, India; [Nobis, Michael Peter] Swiss Fed Res Inst WSL, Zurcherstr 111, CH-8903 Birmensdorf, Switzerland</t>
  </si>
  <si>
    <t>Manipal Academy of Higher Education (MAHE); Swiss Federal Institutes of Technology Domain; Swiss Federal Institute for Forest, Snow &amp; Landscape Research</t>
  </si>
  <si>
    <t>Subba, B (corresponding author), ATREE, Suri Sehgal Ctr Biodivers &amp; Conservat, Jakkur PO, Bangalore 560064, Karnataka, India.</t>
  </si>
  <si>
    <t>barkha.subba@atree.org; sandeep.sen@atree.org; gravikanth@atree.org; michael.nobis@wsl.ch</t>
  </si>
  <si>
    <t>Nobis, Michael P/F-6176-2010; G, Ravikanth/AAI-5668-2020</t>
  </si>
  <si>
    <t>G, Ravikanth/0000-0002-9399-8580; sen, sandeep/0000-0001-8804-8786; Nobis, Michael/0000-0003-3285-1590</t>
  </si>
  <si>
    <t>Critical Ecosystem Partnership Fund; Madras Crocodile Bank Trust</t>
  </si>
  <si>
    <t>BS and S.S. benefitted from a Teaching Workshop for Niche Modelling 2016 held in Bangalore, India by Colorado State University in collaboration with National Centre for Biological Studies and Centre for Ecological Sciences. The manuscript was conceptualized during this workshop. We also thank Melissa Dawes for proof-reading the article and providing helpful comments. B.S. was supported from a grant from Critical Ecosystem Partnership Fund and Madras Crocodile Bank Trust for this project.</t>
  </si>
  <si>
    <t>ELSEVIER SCI LTD</t>
  </si>
  <si>
    <t>OXFORD</t>
  </si>
  <si>
    <t>THE BOULEVARD, LANGFORD LANE, KIDLINGTON, OXFORD OX5 1GB, OXON, ENGLAND</t>
  </si>
  <si>
    <t>0006-3207</t>
  </si>
  <si>
    <t>1873-2917</t>
  </si>
  <si>
    <t>BIOL CONSERV</t>
  </si>
  <si>
    <t>Biol. Conserv.</t>
  </si>
  <si>
    <t>10.1016/j.biocon.2018.09.035</t>
  </si>
  <si>
    <t>GZ1LN</t>
  </si>
  <si>
    <t>WOS:000449129700040</t>
  </si>
  <si>
    <t>Singh, P; Saran, S; Kocaman, S</t>
  </si>
  <si>
    <t>Singh, Priyanka; Saran, Sameer; Kocaman, Sultan</t>
  </si>
  <si>
    <t>Role of Maximum Entropy and Citizen Science to Study Habitat Suitability of Jacobin Cuckoo in Different Climate Change Scenarios</t>
  </si>
  <si>
    <t>ISPRS INTERNATIONAL JOURNAL OF GEO-INFORMATION</t>
  </si>
  <si>
    <t>citizen science; machine learning; Indian monsoon; Jacobin cuckoo; Maxent; species distribution model; habitat suitability; range expansion; WorldClim; CMIP</t>
  </si>
  <si>
    <t>GEOREFERENCING LOCALITY DESCRIPTIONS; SAMPLE-SIZE; BIODIVERSITY INFORMATION; POTENTIAL DISTRIBUTION; SPECIES DISTRIBUTIONS; MODELS; MAXENT; PERFORMANCE; PREDICTION; ERRORS</t>
  </si>
  <si>
    <t>Recent advancements in spatial modelling and mapping methods have opened up new horizons for monitoring the migration of bird species, which have been altered due to the climate change. The rise of citizen science has also aided the spatiotemporal data collection with associated attributes. The biodiversity data from citizen observatories can be employed in machine learning algorithms for predicting suitable environmental conditions for species' survival and their future migration behaviours. In this study, different environmental variables effective in birds' migrations were analysed, and their habitat suitability was assessed for future understanding of their responses in different climate change scenarios. The Jacobin cuckoo (Clamator jacobinus) was selected as the subject species, since their arrival to India has been traditionally considered as a sign for the start of the Indian monsoon season. For suitability predictions in current and future scenarios, maximum entropy (Maxent) modelling was carried out with environmental variables and species occurrences observed in India and Africa. For modelling, the correlation test was performed on the environmental variables (bioclimatic, precipitation, minimum temperature, maximum temperature, precipitation, wind and elevation). The results showed that precipitation-related variables played a significant role in suitability, and through reclassified habitat suitability maps, it was observed that the suitable areas of India and Africa might decrease in future climatic scenarios (SSPs 2.6, 4.5, 7.0 and 8.5) of 2030 and 2050. In addition, the suitability and unsuitability areas were calculated (in km(2)) to observe the subtle changes in the ecosystem. Such climate change studies can support biodiversity research and improve the agricultural economy.</t>
  </si>
  <si>
    <t>[Singh, Priyanka; Saran, Sameer] Indian Inst Remote Sensing ISRO, Geoinformat Dept, 4 Kalidas Rd, Dehra Dun 248001, Uttarakhand, India; [Kocaman, Sultan] Hacettepe Univ, Dept Geomat Engn, TR-06800 Ankara, Turkey</t>
  </si>
  <si>
    <t>Department of Space (DoS), Government of India; Indian Space Research Organisation (ISRO); Indian Institute of Remote Sensing (IIRS); Hacettepe University</t>
  </si>
  <si>
    <t>Singh, P (corresponding author), Indian Inst Remote Sensing ISRO, Geoinformat Dept, 4 Kalidas Rd, Dehra Dun 248001, Uttarakhand, India.</t>
  </si>
  <si>
    <t>priyanka.iirs@gmail.com; sameer@iirs.gov.in; sultankocaman@hacettepe.edu.tr</t>
  </si>
  <si>
    <t>Kocaman, Sultan/L-4892-2015; Singh, Priyanka/AAI-5151-2021</t>
  </si>
  <si>
    <t>Kocaman, Sultan/0000-0002-2775-7914; Singh, Priyanka/0000-0002-9110-335X</t>
  </si>
  <si>
    <t>2220-9964</t>
  </si>
  <si>
    <t>ISPRS INT J GEO-INF</t>
  </si>
  <si>
    <t>ISPRS Int. J. Geo-Inf.</t>
  </si>
  <si>
    <t>10.3390/ijgi10070463</t>
  </si>
  <si>
    <t>Computer Science, Information Systems; Geography, Physical; Remote Sensing</t>
  </si>
  <si>
    <t>Computer Science; Physical Geography; Remote Sensing</t>
  </si>
  <si>
    <t>TN3QP</t>
  </si>
  <si>
    <t>WOS:000676153400001</t>
  </si>
  <si>
    <t>Jose, S; Nameer, PO</t>
  </si>
  <si>
    <t>Jose, Sanjo; Nameer, P. O.</t>
  </si>
  <si>
    <t>The expanding distribution of the Indian Peafowl (Pavo cristatus) as an indicator of changing climate in Kerala, southern India: A modelling study using MaxEnt</t>
  </si>
  <si>
    <t>ECOLOGICAL INDICATORS</t>
  </si>
  <si>
    <t>Bird; Global warming; Range expansion; Species distribution modelling (SDM); Western Ghats</t>
  </si>
  <si>
    <t>SPECIES DISTRIBUTION MODELS; ECOLOGICAL NICHE; WESTERN-GHATS; RAINFALL TRENDS; CITIZEN SCIENCE; RICE PRODUCTION; CHANGE IMPACTS; RANGE; BIRDS; POPULATIONS</t>
  </si>
  <si>
    <t>Avian species can be regarded as a bioindicator of environmental change. However, limited analysis are available on the effect of climate change on the distribution of birds in India. During recent years the distribution of the Indian Peafowl, (Pavo cristatus), a dryland species was observed to be expanding in Kerala, southern India, a region falling under the humid tropics. A study was conducted to understand the reasons for this expanding distribution, the influence of climatic variables and the future extent of distribution using MaxEnt. A Mean ensemble of five CMIP5 models were used to predict the potential distribution for the period 2050s (2041-2060) and 2070s (2061-2080) under RCP 4.5 and RCP 8.5 scenarios. The study identified that seasonality of temperature and precipitation during the driest quarter will be the major factors which determine the distribution of P. cristatus. The model showed that in current conditions 19.15% of the study area provides a suitable habitat for P. cristatus, whilst future predictions suggest that there may be a range expansion of 41.44% and 55.33% during the 2050s under RCP 4.5 and RCP 8.5, respectively. In the 2070s, area of habitat range may decline to 22.09% and 32.22% under RCP 4.5 and RCP 8.5, respectively. Comparison of various RCP scenarios showed high habitat suitability under RCP 8.5. Central Kerala is found to be the hotspot for the Indian Peafowl population expansion and the distribution may be prominent towards southeast and northwest during the 2050s and 2070s respectively. The study reveals that the Indian Peafowl acts as a bioindicator of the changing climate in Kerala.</t>
  </si>
  <si>
    <t>[Jose, Sanjo; Nameer, P. O.] Kerala Agr Univ, Acad Climate Change Educ &amp; Res, Trichur 680656, Kerala, India; [Nameer, P. O.] Kerala Agr Univ, Coll Forestry, Ctr Wildlife Studies, Trichur 680656, Kerala, India</t>
  </si>
  <si>
    <t>Jose, S (corresponding author), Forest Res Inst, Forest Ecol &amp; Climate Change Div, Dehra Dun 248006, Uttarakhand, India.</t>
  </si>
  <si>
    <t>sanjojosev@gmail.com</t>
  </si>
  <si>
    <t>Jose, Sanjo/AAH-4259-2021; Nameer, P.O./AAD-4379-2019</t>
  </si>
  <si>
    <t>Jose, Sanjo/0000-0002-5945-4192; Nameer, P.O./0000-0001-7110-6740</t>
  </si>
  <si>
    <t>Kerala Agricultural University, Thrissur, India</t>
  </si>
  <si>
    <t>We sincerely thank the two anonymous reviewers whose critical suggestions helped to shape the manuscript. We thank Angela Lees (CSIRO, Australia) and Michael Friend (The Charles Sturt University, Australia) for their useful comments that helped to improve the style of presentation. The discussion that we had with Neelesh Dahanukar (IISER, Pune) on the modelling was very useful and is also acknowledged. The financial support for the study was provided by the Kerala Agricultural University, Thrissur, India.</t>
  </si>
  <si>
    <t>1470-160X</t>
  </si>
  <si>
    <t>1872-7034</t>
  </si>
  <si>
    <t>ECOL INDIC</t>
  </si>
  <si>
    <t>Ecol. Indic.</t>
  </si>
  <si>
    <t>10.1016/j.ecolind.2019.105930</t>
  </si>
  <si>
    <t>Biodiversity Conservation; Environmental Sciences</t>
  </si>
  <si>
    <t>KC7VW</t>
  </si>
  <si>
    <t>WOS:000507381800080</t>
  </si>
  <si>
    <t>Garai, S; Mishra, Y; Malakar, A; Kumar, R; Singh, R; Sharma, J; Tiwari, S</t>
  </si>
  <si>
    <t>Garai, Sanjoy; Mishra, Yogeshwar; Malakar, Ayushman; Kumar, Rikesh; Singh, Ronak; Sharma, Jassi; Tiwari, Sharad</t>
  </si>
  <si>
    <t>Buchanania cochinchinensis (Lour.) MR Almedia habitat exhibited robust adaptability to diverse socioeconomic scenarios in eastern India</t>
  </si>
  <si>
    <t>Buchanania cochinchinensis; Climate change; MaxEnt; Shared Socioeconomic Pathways (SSPs); Suitable habitat</t>
  </si>
  <si>
    <t>CLIMATE-CHANGE; SPECIES DISTRIBUTIONS; PLANT DIVERSITY; FOREST; L.; CONSERVATION; URBANIZATION; PERFORMANCE; PREVALENCE; PREDICTION</t>
  </si>
  <si>
    <t>One of the greatest challenges to ecosystems is the rapidity of climate change, and their ability to adjust swiftly will be constrained. Climate change will disrupt the ecological balances, causing species to track suitable habitats for survival. Consequently, understanding the species' response to climate change is crucial for its conservation and management, and for enhancing biodiversity through effective management. This research intends to examine the response of the vulnerable Buchanania cochinchinensis species to climate change. We modeled the potential suitable habitats of B. cochinchinensis for the present and future climatic scenario proxies based on the Shared Socioeconomic Pathways (SSP), i.e. SSP126, 245, 370 and 585. Maxent was used to simulate the potential habitats of B. cochinchinensis. The study found that similar to 28,313 km(2) (similar to 10.7% of the study area) was a potentially suitable habitat of B. cochinchinensis for the current scenario. The majority of the suitable habitat area similar to 25,169 km(2) occurred in the central and southern parts of the study area. The future projection shows that the suitable habitat to largely increase in the range of 10.5-20% across all the SSPs, with a maximum gain of similar to 20% for SSP 126. The mean temperature of the wettest quarter (Bio_08) was the most influential contributing variable in limiting the distribution of B. cochinchinensis. The majority of the suitable habitat area occurred in the vegetation landscape. The study shows a southward shifting of B. cochinchinensis habitat by 2050. The phytosociological analysis determined B. cochinchinensis as Shorea robusta's primary associate. Our research provides significant insight into the prospective distribution scenario of B. cochinchinensis habitat and its response to diverse socioeconomic scenarios, and offers a solid foundation for management of this extremely important species.</t>
  </si>
  <si>
    <t>[Garai, Sanjoy; Mishra, Yogeshwar; Malakar, Ayushman; Kumar, Rikesh; Singh, Ronak; Sharma, Jassi; Tiwari, Sharad] Inst Forest Prod, ICFRE, Ranchi 835303, Jharkhand, India</t>
  </si>
  <si>
    <t>Tiwari, S (corresponding author), Inst Forest Prod, ICFRE, Ranchi 835303, Jharkhand, India.</t>
  </si>
  <si>
    <t>sanjaygarai2013@gmail.com; mishray631@gmail.com; ayushmanmalakar@gmail.com; riki.kmr@gmail.com; ronaksingh2014@gmail.com; jassivkjs24@gmail.com; sharadtiwari8@gmail.com</t>
  </si>
  <si>
    <t>; tiwari, sharad/GNM-9084-2022</t>
  </si>
  <si>
    <t>MALAKAR, AYUSHMAN/0000-0002-4330-697X; Kumar, Rikesh/0000-0002-8072-701X; tiwari, sharad/0000-0003-4902-8349</t>
  </si>
  <si>
    <t>National Authority Compensatory Afforestation Fund Management, (CAMPA) through Ministry of Environment, Forest and Climate Change, New Delhi, Government of India [75/2019/ICFRE (R)/RP/SFRE-SPE (CAMPA)/FGR/Main File/55]</t>
  </si>
  <si>
    <t>National Authority Compensatory Afforestation Fund Management, (CAMPA) through Ministry of Environment, Forest and Climate Change, New Delhi, Government of India</t>
  </si>
  <si>
    <t>Authors gratefully acknowledge the receipt of research grant from National Authority Compensatory Afforestation Fund Management, (CAMPA) through Ministry of Environment, Forest and Climate Change, New Delhi, Government of India, [Sanction Order No.75/2019/ICFRE (R)/RP/SFRE-SPE (CAMPA)/FGR/Main File/55 dated:10/01/2020] for the work reported herein.</t>
  </si>
  <si>
    <t>10.1007/s10661-023-11611-0</t>
  </si>
  <si>
    <t>N5OY7</t>
  </si>
  <si>
    <t>WOS:001037516000004</t>
  </si>
  <si>
    <t>Das, P; Panda, RM; Dash, P; Jana, A; Jana, A; Ray, D; Tripathi, P; Kolluru, V</t>
  </si>
  <si>
    <t>Das, Pulakesh; Panda, Rajendra Mohan; Dash, Padmanava; Jana, Anustup; Jana, Avijit; Ray, Debabrata; Tripathi, Poonam; Kolluru, Venkatesh</t>
  </si>
  <si>
    <t>Multi-Decadal Mapping and Climate Modelling Indicates Eastward Rubber Plantation Expansion in India</t>
  </si>
  <si>
    <t>defoliation; refoliation; landsat; NDVI; DVI; CART; shared socioeconomic pathways (SSP); maxent</t>
  </si>
  <si>
    <t>TREE PLANTATIONS; TIME-SERIES; XISHUANGBANNA; BIODIVERSITY; INTEGRATION; MAHANADI; IMPACTS; FORESTS; GROWTH; PALSAR</t>
  </si>
  <si>
    <t>Automated long-term mapping and climate niche modeling are important for developing adaptation and management strategies for rubber plantations (RP). Landsat imageries at the defoliation and refoliation stages were employed for RP mapping in the Indian state of Tripura. A decision tree classifier was applied to Landsat image-derived vegetation indices (Normalized Difference Vegetation Index and Difference Vegetation Index) for mapping RPs at two-three years intervals from 1990 to 2017. A comparison with actual plantation data indicated more than 91% mapping accuracy, with most RPs able to be identified within six years of plantation, while several patches were detected after six years of plantations. The RP patches identified in 1990 and before 2000 were used for training the Maxent species distribution model, wherein bioclimatic variables for 1960-1990 and 1970-2000 were used as predictor variables, respectively. The model-estimated suitability maps were validated using the successive plantation sites. Moreover, the RPs identified before 2017 and the Shared Socioeconomic Pathways (SSP) climate projections (SSP126 and SSP245) were used to predict the habitat suitability for 2041-2060. The past climatic changes (decrease in temperature and a minor reduction in precipitation) and identified RP patches indicated an eastward expansion in the Indian state of Tripura. The projected increase in temperature and a minor reduction in the driest quarter precipitation will contribute to more energy and sufficient water availability, which may facilitate the further eastward expansion of RPs. Systematic multi-temporal stand age mapping would help to identify less productive RP patches, and accurate monitoring could help to develop improved management practices. In addition, the existing RP patches, their expansion, and the projected habitat suitability maps could benefit resource managers in adapting climate change measures and better landscape management.</t>
  </si>
  <si>
    <t>[Das, Pulakesh] World Resources Inst India, Sustainable Landscapes &amp; Restorat, New Delhi 110016, India; [Das, Pulakesh; Jana, Anustup; Jana, Avijit] Vidyasagar Univ, Dept Remote Sensing &amp; GIS, Midnapore 721102, India; [Panda, Rajendra Mohan] Mississippi State Univ, Geosyst Res Inst, Mississippi State, MS 39759 USA; [Dash, Padmanava] Mississippi State Univ, Dept Geosci, Mississippi State, MS 39762 USA; [Ray, Debabrata] Rubber Res Inst India, Reg Res Stn, Agartala 799006, India; [Tripathi, Poonam] Int Ctr Integrated Mt Dev, Kathmandu 44700, Nepal; [Kolluru, Venkatesh] Univ South Dakota, Dept Sustainabil &amp; Environm, Vermillion, SD 57069 USA</t>
  </si>
  <si>
    <t>Vidyasagar University; Mississippi State University; Mississippi State University; University of South Dakota</t>
  </si>
  <si>
    <t>Dash, P (corresponding author), Mississippi State Univ, Dept Geosci, Mississippi State, MS 39762 USA.</t>
  </si>
  <si>
    <t>das.pulok2011@gmail.com; rajendra@gri.msstate.edu; pd175@msstate.edu; anustup.jana1995@gmail.com; javijit96@gmail.com; deburrii@yahoo.co.in; tripathy.poonam@gmail.com; venkateshkolluru95@gmail.com</t>
  </si>
  <si>
    <t>kolluru, venkatesh/AAZ-2114-2021; Das, Pulakesh/AAV-4225-2021; Jana, Avijit/E-9682-2016; Panda, Rajendra Mohan/AAY-2440-2021</t>
  </si>
  <si>
    <t>kolluru, venkatesh/0000-0002-2110-5560; Das, Pulakesh/0000-0002-0508-7219; Jana, Avijit/0000-0002-4828-2970; Panda, Rajendra Mohan/0000-0002-5860-8022; DASH, PADMANAVA/0000-0003-3851-6830</t>
  </si>
  <si>
    <t>Regional Research Station, Rubber Research Institute of India, Agartala</t>
  </si>
  <si>
    <t>The authors acknowledge the `Regional Research Station, Rubber Research Institute of India, Agartala' for their support. We also acknowledge the facilities provided by the Department of Remote Sensing and GIS, Vidyasagar University, Midnapore, India, for providing necessary support.</t>
  </si>
  <si>
    <t>10.3390/su14137923</t>
  </si>
  <si>
    <t>2S9XW</t>
  </si>
  <si>
    <t>WOS:000822139100001</t>
  </si>
  <si>
    <t>Mushtaq, S; Reshi, ZA; Shah, MZA; Charles, B</t>
  </si>
  <si>
    <t>Mushtaq, Shazia; Reshi, Zafar A.; Shah, Manzoor A.; Charles, Bipin</t>
  </si>
  <si>
    <t>Modelled distribution of an invasive alien plant species differs at different spatiotemporal scales under changing climate: a case study of Parthenium hysterophorus L.</t>
  </si>
  <si>
    <t>Centroid shift; Habitat suitability; MaxEnt modelling; Niche conservatism and range expansion and contraction</t>
  </si>
  <si>
    <t>POTENTIAL DISTRIBUTION; MEDICINAL-PLANT; NICHE DYNAMICS; IMPACTS; MAXENT; RISK; MANAGEMENT; EVOLUTION; BIOLOGY; IMPROVE</t>
  </si>
  <si>
    <t>Predicting the impact of climate change on species distribution at different spatial and temporal scales has emerged as one of the important areas of research in invasion ecology and conservation biology. We used MaxEnt (Maximum Entropy Algorithm) to predict the distribution of a highly invasive species, namely Parthenium hysterophorus L. under four Representative Concentration Pathway scenarios (RCPs 2.6, 4.5, 6.0 and 8.5) in 2050 and 2070 at global (world), regional (India) and local (Jammu &amp; Kashmir State) spatial scales. Model predictions indicated differences in the extent of expansion in the distribution of this species under different climate change scenarios with marginal increase in moderately suitable area at the global scale but mostly a declining trend was noticed in its suitable and highly suitable area in future. More or less similar trend was predicted for India where increase in moderately suitable area was evident but decline in suitable and highly suitable areas was observed. In respect of Jammu &amp; Kashmir, moderately suitable as well suitable area showed increase mostly under RCP scenarios of 6.0 and 8.5 in 2050 as well as 2070. Further analysis revealed that current centroid of P. hysterophorus is in south of Jammu and Kashmir and is predicted to shift by an average of 20.48 km in the north-west direction by 2050 and by 36.83 km by 2070. The future suitable area is likely to be around Hirapora Wildlife sanctuary in Kashmir. Pairwise comparison of the niche overlap and dynamics of P. hysterophorus between the native Americas and each of the regions (Africa, Asia, Australia and Oceania) where the species is introduced using Schoener's D revealed variations in the niche overlap which was high between native Americas and Australia (0.70) and Africa (0.69), moderate between Americas and Asia (0.59) and low between Americas and Oceania (0.24). Exclusion of 25% of rare climatic conditions did not have any effect on the niche overlap index (D). Niche similarity test was not significant for any of the pairwise comparisons of native Americas and the continents in which the species is non-native indicating that the native niche is more similar to the exotic niche than any randomly sampled niche from the exotic range. But the niche equivalency tests showed that the environmental realized niche of P. hysterophorus in its invaded range was not totally equivalent to that in the native range indicating niche differentiation. The niche dynamic indices based on analogous and the entire climatic space in the native and introduced regions revealed a very high niche stability. A very limited niche expansion was noticed only in Asia and niche unfilling was evident in Oceania. Like niche overlap index (D), niche expansion and niche stability were not affected by the exclusion of 25% of rare climatic conditions but marginal change was noticed in niche unfilling in the Oceania. The above predictions have implications for formulation of policies at local, regional and global level for the management of this invasive species.</t>
  </si>
  <si>
    <t>[Mushtaq, Shazia; Reshi, Zafar A.; Shah, Manzoor A.] Univ Kashmir, Dept Bot, Srinagar 190006, J&amp;K, India; [Charles, Bipin] Ashoka Trust Res Ecol &amp; Environm, Bangaluru, India</t>
  </si>
  <si>
    <t>University of Kashmir</t>
  </si>
  <si>
    <t>Reshi, ZA (corresponding author), Univ Kashmir, Dept Bot, Srinagar 190006, J&amp;K, India.</t>
  </si>
  <si>
    <t>zreshi@uok.edu.in</t>
  </si>
  <si>
    <t>Charles, Bipin/AAD-1024-2021; RESHI, ZAFAR AHMAD/AAQ-7373-2021</t>
  </si>
  <si>
    <t>Charles, Bipin/0000-0001-9441-9002; RESHI, ZAFAR AHMAD/0000-0001-9567-7484</t>
  </si>
  <si>
    <t>CPEPA by the UGC, New Delhi</t>
  </si>
  <si>
    <t>We thank Head, Department of Botany, University of Kashmir for providing laboratory facilities. Support under the CPEPA by the UGC, New Delhi to the University of Kashmir is also gratefully acknowledged which helped in conduct of present work as well. We also acknowledge the help extended by Dr. Alaaeldin Soultan, Swedish University of Agricultural Sciences in the analysis of data. We would also like to thank the anonymous reviewers for their constructive comments which helped us to significantly improve the manuscript.</t>
  </si>
  <si>
    <t>10.1007/s42965-020-00135-0</t>
  </si>
  <si>
    <t>SP9ZK</t>
  </si>
  <si>
    <t>WOS:000629185500001</t>
  </si>
  <si>
    <t>Bharti, DK; Edgecombe, GD; Karanth, KP; Joshi, J</t>
  </si>
  <si>
    <t>Bharti, D. K.; Edgecombe, Gregory D.; Karanth, K. Praveen; Joshi, Jahnavi</t>
  </si>
  <si>
    <t>Spatial patterns of phylogenetic diversity and endemism in the Western Ghats, India: A case study using ancient predatory arthropods</t>
  </si>
  <si>
    <t>ECOLOGY AND EVOLUTION</t>
  </si>
  <si>
    <t>biodiversity hotspots; centipedes; diversity gradients and endemism; peninsular India; species richness</t>
  </si>
  <si>
    <t>SPECIES DISTRIBUTIONS; CHILOPODA SCOLOPENDROMORPHA; DISTRIBUTION MODELS; GLOBAL PATTERNS; SAMPLE-SIZE; CONSERVATION; MAXENT; COMPLEXITY; PREDICTION; GRADIENT</t>
  </si>
  <si>
    <t>The Western Ghats (WG) mountain chain in peninsular India is a global biodiversity hotspot, one in which patterns of phylogenetic diversity and endemism remain to be documented across taxa. We used a well-characterized community of ancient soil predatory arthropods from the WG to understand diversity gradients, identify hotspots of endemism and conservation importance, and highlight poorly studied areas with unique biodiversity. We compiled an occurrence dataset for 19 species of scolopendrid centipedes, which was used to predict areas of habitat suitability using bioclimatic and geomorphological variables in Maxent. We used predicted distributions and a time-calibrated species phylogeny to calculate taxonomic and phylogenetic indices of diversity, endemism, and turnover. We observed a decreasing latitudinal gradient in taxonomic and phylogenetic diversity in the WG, which supports expectations from the latitudinal diversity gradient. The southern WG had the highest phylogenetic diversity and endemism, and was represented by lineages with long branch lengths as observed from relative phylogenetic diversity/endemism. These results indicate the persistence of lineages over evolutionary time in the southern WG and are consistent with predictions from the southern WG refuge hypothesis. The northern WG, despite having low phylogenetic diversity, had high values of phylogenetic endemism represented by distinct lineages as inferred from relative phylogenetic endemism. The distinct endemic lineages in this subregion might be adapted to life in lateritic plateaus characterized by poor soil conditions and high seasonality. Sites across an important biogeographic break, the Palghat Gap, broadly grouped separately in comparisons of species turnover along the WG. The southern WG and Nilgiris, adjoining the Palghat Gap, harbor unique centipede communities, where the causal role of climate or dispersal barriers in shaping diversity remains to be investigated. Our results highlight the need to use phylogeny and distribution data while assessing diversity and endemism patterns in the WG.</t>
  </si>
  <si>
    <t>[Bharti, D. K.; Joshi, Jahnavi] CSIR Ctr Cellular &amp; Mol Biol, Uppal Rd, Hyderabad, India; [Edgecombe, Gregory D.] Nat Hist Museum, London, England; [Karanth, K. Praveen] Indian Inst Sci, Ctr Ecol Sci, Bangalore, Karnataka, India</t>
  </si>
  <si>
    <t>Council of Scientific &amp; Industrial Research (CSIR) - India; CSIR - Centre for Cellular &amp; Molecular Biology (CCMB); Natural History Museum London; Indian Institute of Science (IISC) - Bangalore</t>
  </si>
  <si>
    <t>Bharti, DK; Joshi, J (corresponding author), CSIR Ctr Cellular &amp; Mol Biol, Uppal Rd, Hyderabad, India.</t>
  </si>
  <si>
    <t>bharti.dharapuram@gmail.com; jahnavi@csirccmb.org</t>
  </si>
  <si>
    <t>Bharti, D. K./0000-0002-5657-6952; Joshi, Jahnavi/0000-0002-6015-4138</t>
  </si>
  <si>
    <t>2045-7758</t>
  </si>
  <si>
    <t>ECOL EVOL</t>
  </si>
  <si>
    <t>Ecol. Evol.</t>
  </si>
  <si>
    <t>10.1002/ece3.8119</t>
  </si>
  <si>
    <t>NOV 2021</t>
  </si>
  <si>
    <t>Ecology; Evolutionary Biology</t>
  </si>
  <si>
    <t>Environmental Sciences &amp; Ecology; Evolutionary Biology</t>
  </si>
  <si>
    <t>XN6XP</t>
  </si>
  <si>
    <t>Green Accepted, Green Published, Green Submitted</t>
  </si>
  <si>
    <t>WOS:000717877000001</t>
  </si>
  <si>
    <t>Karuppaiah, V; Maruthadurai, R; Das, B; Soumia, PS; Gadge, AS; Thangasamy, A; Ramesh, SV; Shirsat, DV; Mahajan, V; Krishna, H; Singh, M</t>
  </si>
  <si>
    <t>Karuppaiah, V.; Maruthadurai, R.; Das, Bappa; Soumia, P. S.; Gadge, Ankush S.; Thangasamy, A.; Ramesh, S. V.; Shirsat, Dhananjay V.; Mahajan, Vijay; Krishna, Hare; Singh, Major</t>
  </si>
  <si>
    <t>Predicting the potential geographical distribution of onion thrips, Thrips tabaci in India based on climate change projections using MaxEnt</t>
  </si>
  <si>
    <t>SCIENTIFIC REPORTS</t>
  </si>
  <si>
    <t>Onion thrips, Thrips tabaci Lindeman, an economically important onion pest in India, poses a severe threat to the domestic and export supply of onions. Therefore, it is important to study the distribution of this pest in order to assess the possible crop loss, which it may inflict if not managed in time. In this study, MaxEnt was used to analyze the potential distribution of T. tabaci in India and predict the changes in the suitable areas for onion thrips under two scenarios, SSP126 and SSP585. The area under the receiver operating characteristic curve values of 0.993 and 0.989 for training and testing demonstrated excellent model accuracy. The true skill statistic value of 0.944 and 0.921, and the continuous Boyce index of 0.964 and 0.889 for training and testing, also showed higher model accuracy. Annual Mean Temperature (bio1), Annual Precipitation (bio12) and Precipitation Seasonality (bio15) are the main variables that determined the potential distribution of T. tabaci, with the suitable range of 22-28 degrees C; 300-1000 mm and 70-160, respectively. T. tabaci is distributed mainly in India's central and southern states, with 1.17 x 10(6) km(2), covering 36.4% of land area under the current scenario. Multimodal ensembles show that under a low emission scenario (SSP126), low, moderate and optimum suitable areas of T. tabaci is likely to increase, while highly suitable areas would decrease by 17.4% in 2050 20.9% in 2070. Whereas, under the high emission scenario (SSP585), the high suitability is likely to contract by 24.2% and 51.7% for 2050 and 2070, respectively. According to the prediction of the BCC-CSM2-MR, CanESM5, CNRM-CM6-1 and MIROC6 model, the highly suitable area for T. tabaci would likely contract under both SSP126 and SSP585. This study detailed the potential future habitable area for T. tabaci in India, which could help monitor and devise efficient management strategies for this destructive pest.</t>
  </si>
  <si>
    <t>[Karuppaiah, V.; Soumia, P. S.; Gadge, Ankush S.; Thangasamy, A.; Shirsat, Dhananjay V.; Mahajan, Vijay; Singh, Major] ICAR Directorate Onion &amp; Garl Res, Pune 410505, Maharashtra, India; [Maruthadurai, R.; Das, Bappa] ICAR Cent Coastal Agr Res Inst, Old Goa 403402, Goa, India; [Ramesh, S. V.] ICAR Cent Plantat Crops Res Inst, Kasaragod 671124, Kerala, India; [Krishna, Hare] ICAR Indian Inst Vegetable Res, Varanasi 221305, Uttar Pradesh, India</t>
  </si>
  <si>
    <t>Indian Council of Agricultural Research (ICAR); ICAR - Directorate on Onion &amp; Garlic Research; Indian Council of Agricultural Research (ICAR); ICAR - Central Coastal Agricultural Research Institute; Indian Council of Agricultural Research (ICAR); ICAR - Central Plantation Crops Research Institute; Indian Council of Agricultural Research (ICAR); ICAR - Indian Institute of Vegetable Research</t>
  </si>
  <si>
    <t>Karuppaiah, V (corresponding author), ICAR Directorate Onion &amp; Garl Res, Pune 410505, Maharashtra, India.;Maruthadurai, R (corresponding author), ICAR Cent Coastal Agr Res Inst, Old Goa 403402, Goa, India.</t>
  </si>
  <si>
    <t>karuppaiahv2008@gmail.com; duraiento@gmail.com</t>
  </si>
  <si>
    <t>Ramesh, S.V./0000-0002-2107-360X; Arunachalam, Thangasamy/0000-0002-8259-6404</t>
  </si>
  <si>
    <t>Indian Council of Agricultural Research and Directorate of Onion and Garlic Research, Pune, Maharashtra, India</t>
  </si>
  <si>
    <t>The authors are very thankful to the Indian Council of Agricultural Research and Directorate of Onion and Garlic Research, Pune, Maharashtra, India, for supporting this work. The present study is a part of the All India Network Project on Onion and Garlic.</t>
  </si>
  <si>
    <t>NATURE PORTFOLIO</t>
  </si>
  <si>
    <t>HEIDELBERGER PLATZ 3, BERLIN, 14197, GERMANY</t>
  </si>
  <si>
    <t>2045-2322</t>
  </si>
  <si>
    <t>SCI REP-UK</t>
  </si>
  <si>
    <t>Sci Rep</t>
  </si>
  <si>
    <t>MAY 16</t>
  </si>
  <si>
    <t>10.1038/s41598-023-35012-y</t>
  </si>
  <si>
    <t>G9NK7</t>
  </si>
  <si>
    <t>WOS:000992335400046</t>
  </si>
  <si>
    <t>Tanga, CM; Ghemoh, CJ; Tonnang, HEZ; Suresh, S; Kimathi, EK; Mohamed, SA; Govender, P; Dubois, T; Ekesi, S</t>
  </si>
  <si>
    <t>Tanga, Chrysantus M.; Ghemoh, Changeh J.; Tonnang, Henri E. Z.; Suresh, Seetharaman; Kimathi, Emily K.; Mohamed, Samira A.; Govender, P.; Dubois, Thomas; Ekesi, Sunday</t>
  </si>
  <si>
    <t>Eco-climatic matching to guide foreign exploration and optimal release strategies for biological control agents of Rastrococcus iceryoides in Africa and Asia</t>
  </si>
  <si>
    <t>Native-range exploration; Co-evolved parasitoids prioritization; Classical biological control; Climate matching; Desktop GARP; MaxEnt</t>
  </si>
  <si>
    <t>MACONELLICOCCUS-HIRSUTUS GREEN; INVADENS WILLIAMS HEMIPTERA; PINK HIBISCUS MEALYBUG; NATURAL ENEMIES; SPECIES DISTRIBUTIONS; POPULATION-DYNAMICS; BIOCONTROL AGENT; ANAGYRUS-KAMALI; PSEUDOCOCCIDAE; PREDICTION</t>
  </si>
  <si>
    <t>Rastrococcus iceryoides (Green) (Homoptera: Pseudococcidae) is a major invasive pest of several horticultural crops [in Africa and Asia, outside its native range in India], with damage levels ranging from 30% to complete crop failure. Due to lack of effective co-evolved parasitoids in the invaded regions, maximum entropy (MaxEnt) and genetic algorithm for ruleset production (GARP) were used to identify climatically suitable areas in India for foreign exploration. Based on the outcome of the predictive models, an extensive survey was conducted in 15 major mango growing regions in the state of Tamil Nadu, India. Thereafter, both models were used to identify climatic compatibility habitats in the invaded regions of R. iceryoides. Our results revealed ten host plants belonging to eight families with considerably low levels of infestation. The percentage parasitism established using mummified R. iceryoides was relatively high ranging between 16.7 +/- 1.4 to 91.3 +/- 3.7%. Both old and new host-parasitoid associations were recorded with eleven parasitoid species described. Eight of the parasitoids recorded were new records of R. iceryoides. Among these parasitoids, Praleurocerus viridis Agarwal, Anagyrus chryos Noyes &amp; Hayat and Neoplatycerus tachikawai Subba Rao were the most dominant and widespread parasitoid species, highly specific to R. iceryoides with percent parasitism of 53.2 +/- 5.4, 31.3 +/- 2.7 and 8.8 +/- 2.9%, respectively. Using the occurrence data of the parasitoids, both models successfully identified optimal suitable habitats in Africa and Asia. Both models showed optimal performances with the value of the average area under the curve (AUC) of 0.98 for MaxEnt and 0.95 for GARP. However, the percentage contribution of the predictor variables that influenced the current and future predictions in the native and invaded range varied considerably. These findings demonstrate the importance of predictive modelling as novel tools to support future classical biological control program targeting R. iceryoides in the invaded regions. Our results provide important infor-mation to guide strategic planning for future classical biological control programmes.</t>
  </si>
  <si>
    <t>[Tanga, Chrysantus M.; Tonnang, Henri E. Z.; Kimathi, Emily K.; Mohamed, Samira A.; Dubois, Thomas; Ekesi, Sunday] Int Ctr Insect Physiol &amp; Ecol Icipe, POB 30772-00100, Nairobi, Kenya; [Tanga, Chrysantus M.; Govender, P.] Univ Pretoria, Dept Zool &amp; Entomol, ZA-0002 Pretoria, South Africa; [Govender, P.] Sefako Makgatho Hlth Sci Univ SMU, Fac Hlth Sci, POB 163, ZA-0221 Ga Rankuwa, South Africa; [Suresh, Seetharaman] Tamil Nadu Agr Univ, Dept Agr Entomol, Lawley Rd, Coimbatore 641003, Tamil Nadu, India; [Ghemoh, Changeh J.] Ctr African Bioentrepreneurship CABE, POB 25535-00603, Nairobi, Kenya</t>
  </si>
  <si>
    <t>International Centre of Insect Physiology &amp; Ecology (ICIPE); University of Pretoria; Sefako Makgatho Health Sciences University; Tamil Nadu Agricultural University</t>
  </si>
  <si>
    <t>Tanga, CM (corresponding author), Int Ctr Insect Physiol &amp; Ecol Icipe, POB 30772-00100, Nairobi, Kenya.</t>
  </si>
  <si>
    <t>ctanga@icipe.org</t>
  </si>
  <si>
    <t>Tanga, Chrysantus Mbi/HJA-1639-2022; Tonnang, Henri/AAQ-2206-2021</t>
  </si>
  <si>
    <t>Tanga, Chrysantus Mbi/0000-0002-5788-7920; Tonnang, Henri/0000-0002-9424-9186; Emily, Kimathi/0000-0002-1320-2301</t>
  </si>
  <si>
    <t>German Ministry for Economic Cooperation and Development (BMZ) [06.7860.7-001.00]; Norwegian Agency for Development Cooperation; Section for research, innovation, and higher education grant (CAP-Africa) through the International Centre of Insect Physiology and Ecology icipe [RAF-3058 KEN-18/0005]; United Kingdom's Foreign, Commonwealth and Development Office (FCDO); Swedish International Development Cooperation Agency (Sida); Swiss Agency for Development and Cooperation (SDC); Federal Democratic Republic of Ethiopia; Government of the Republic of Kenya; German Academic Exchange Service (DAAD) In-Region Postgraduate Programme in Insect Science (ARPPIS)</t>
  </si>
  <si>
    <t>German Ministry for Economic Cooperation and Development (BMZ); Norwegian Agency for Development Cooperation(Norwegian Agency for Development Cooperation - NORAD); Section for research, innovation, and higher education grant (CAP-Africa) through the International Centre of Insect Physiology and Ecology icipe; United Kingdom's Foreign, Commonwealth and Development Office (FCDO); Swedish International Development Cooperation Agency (Sida)(Norwegian Agency for Development Cooperation - NORAD); Swiss Agency for Development and Cooperation (SDC)(Norwegian Agency for Development Cooperation - NORAD); Federal Democratic Republic of Ethiopia; Government of the Republic of Kenya; German Academic Exchange Service (DAAD) In-Region Postgraduate Programme in Insect Science (ARPPIS)(Deutscher Akademischer Austausch Dienst (DAAD))</t>
  </si>
  <si>
    <t>This research was financially supported by the German Ministry for Economic Cooperation and Development (BMZ) on the Development and Implementation of a Sustainable IPM Program for Major Mango Pests and Opportunity for Improving Market Information and Processing in sub-Saharan Africa (Project number: 06.7860.7-001.00) and the Norwegian Agency for Development Cooperation, the Section for research, innovation, and higher education grant number RAF-3058 KEN-18/0005 (CAP-Africa) through the International Centre of Insect Physiology and Ecology icipe. We also gratefully acknowledge the icipe core funding provided by United Kingdom's Foreign, Commonwealth and Development Office (FCDO); the Swedish International Development Cooperation Agency (Sida); the Swiss Agency for Development and Cooperation (SDC); the Federal Democratic Republic of Ethiopia; and the Government of the Republic of Kenya. The funders had no role in study design, data collection and analysis, decision to publish, or preparation of the manuscript. The senior author, C.M.T, was financially supported by a German Academic Exchange Service (DAAD) In-Region Postgraduate Programme in Insect Science (ARPPIS). Therefore, the views expressed herein do not necessarily reflect the official opinion of the donors.</t>
  </si>
  <si>
    <t>10.1016/j.biocontrol.2021.104603</t>
  </si>
  <si>
    <t>SU7EA</t>
  </si>
  <si>
    <t>WOS:000663294600002</t>
  </si>
  <si>
    <t>Ray, R; Gururaja, KV; Ramchandra, TV</t>
  </si>
  <si>
    <t>Ray, Rajasri; Gururaja, K. V.; Ramchandra, T. V.</t>
  </si>
  <si>
    <t>Predictive distribution modeling for rare Himalayan medicinal plant Berberis aristata DC</t>
  </si>
  <si>
    <t>Berberis aristata; Bioclim and Maximum entropy; Distribution modeling; GARP; Indian Himalayan region</t>
  </si>
  <si>
    <t>GEOGRAPHICAL-DISTRIBUTION; SPECIES DISTRIBUTION; CLIMATE-CHANGE; CONSERVATION; BIODIVERSITY; IMPACTS; NICHES; SIKKIM; AREAS; GARP</t>
  </si>
  <si>
    <t>Predictive distribution modelling of Berberis aristata DC, a rare threatened plant with high medicinal values has been done with an aim to understand its potential distribution zones in Indian Himalayan region. Bioclimatic and topographic variables were used to develop the distribution model with the help of three different algorithms viz. GeneticAlgorithm for Rule-set Production (GARP), Bioclim and Maximum entroys(MaxEnt). Maximum entropy has predicted wider potential distribution (10.36%) compared to GARP (4.63%) and Bioclim (2.44%). Validation confirms that these outputs are comparable to the present distribution pattern of the B. atistata. This exercise highlights that this species favours Western Himalaya. However, GARP and MaxEnt's prediction of Eastern Himalayan states (i.e. Arunachal Pradesh, Nagaland and Manipur) are also identified as potential occurrence places require further exploration.</t>
  </si>
  <si>
    <t>[Ray, Rajasri; Gururaja, K. V.; Ramchandra, T. V.] Indian Inst Sci, Ctr Ecol Sci, Energy &amp; Wetland Res Grp, Bangalore 560012, Karnataka, India</t>
  </si>
  <si>
    <t>Indian Institute of Science (IISC) - Bangalore</t>
  </si>
  <si>
    <t>Ramchandra, TV (corresponding author), Indian Inst Sci, Ctr Ecol Sci, Energy &amp; Wetland Res Grp, Bangalore 560012, Karnataka, India.</t>
  </si>
  <si>
    <t>cestvr@ces.iisc.ernet.in</t>
  </si>
  <si>
    <t>KV, Gururaja/B-2638-2009; V, Ramachandra T/Q-5982-2016; Ray, Rajasri/IWD-5043-2023</t>
  </si>
  <si>
    <t>V, Ramachandra T/0000-0001-5528-1565; Ray, Rajasri/0000-0002-4340-3059; Gururaja, KV/0000-0001-6907-9907</t>
  </si>
  <si>
    <t>Ministry of Science and Technology, Government of India; Indian Institute of Science</t>
  </si>
  <si>
    <t>Ministry of Science and Technology, Government of India(Ministry of Science and Technology, Government of India); Indian Institute of Science</t>
  </si>
  <si>
    <t>We are grateful to the Ministry of Science and Technology, Government of India and Indian Institute of Science for the financial assistance. We thank Mr. G.R. Rao, Vishnu Mukri and Dr. Archana Singh (NBPGR, Shimla, Himachal Pradesh) for suggestions during the field investigations. Special thanks to Mr. Uttam Kumar and Mr. Bharath Setturu for their help in GIS analysis.</t>
  </si>
  <si>
    <t>835KR</t>
  </si>
  <si>
    <t>WOS:000296035800007</t>
  </si>
  <si>
    <t>Mir, AH; Tyub, S; Kamili, AN</t>
  </si>
  <si>
    <t>Mir, Aabid Hussain; Tyub, Sumira; Kamili, Azra N.</t>
  </si>
  <si>
    <t>Ecology, distribution mapping and conservation implications of four critically endangered endemic plants of Kashmir Himalaya</t>
  </si>
  <si>
    <t>Alpine meadowlands; Cold stratification; Priority conservation; Phenology; Threatened</t>
  </si>
  <si>
    <t>TREE; BIODIVERSITY; GERMINATION; MEGHALAYA; PHENOLOGY; RESPONSES; RESOURCE; IMPACTS; MAXENT; FLORA</t>
  </si>
  <si>
    <t>During the last few decades, human-driven activities have led to indiscriminate habitat destruction and exploitation of many plant species in Kashmir Himalaya. As a result, many species have become threat-ened and are struggling for survival. Of particular concern are the endemic and critically endangered spe-cies which have the highest risk of the extinction, hence warranting immediate conservation actions. Therefore the current study was carried out to understand the distribution, ecology and conservation implications of the four critically endangered endemic plants of Kashmir Himalaya. Habitat distribution modelling showed that the suitable potential areas for the species occurred from subalpine to alpine meadowlands with an elevational range of 1500-4600 m asl. The output of the MaxEnt model and field surveys have revealed that their highest potential distribution is in Panchari, Khrew, Ramnagar, Pahalgam, Gurez, Sonamarg, Gulmarg and Kishtwar forest ranges. Based on the field explorations and herbarium records, Saussurea costus (Falc.) Lipsch have 27 distribution areas, Gentiana kurroo Royle 18, Lilium polyphyllum D. Don 12 and Aconitum chasmanthum Stapf have 15. Precipitation of the driest month and annual mean temperature played an important role in the distribution of the studied species. The species started their lifecycle with the onset of the spring season, flowered in summer, fruit in autumn and senesce in the winter season. Under natural conditions, the number of days required for germination ranged from 180 to 210 where cold stratification played a pivotal role. Since last few decades, the pop-ulations of these species have been shrinking in their natural habitats due to over-exploitation for medic-inal purposes and habitat destruction through amplified humanoid interferences like the expansion of agricultural land, road building, grazing and urbanization. Thus there is an urgent need to come up with positive strategies to save whatever is left and plan long term rescue measures not only to protect these species from extinction but also to reintroduce them along with framing the plans to supply sustained raw materials for medicine. (C) 2020 Published by Elsevier B.V. on behalf of King Saud University.</t>
  </si>
  <si>
    <t>[Mir, Aabid Hussain; Tyub, Sumira; Kamili, Azra N.] Univ Kashmir, Res Dev Ctr, Srinagar 190006, India</t>
  </si>
  <si>
    <t>Mir, AH (corresponding author), Univ Kashmir, Res Dev Ctr, Srinagar 190006, India.</t>
  </si>
  <si>
    <t>aabidm4@gmail.com</t>
  </si>
  <si>
    <t>University Grants Commission (UGC) New Delhi, India [F.4-2/2006 (BSR/BL/18-19/0342)]; J&amp;K State Forest Department, Govt. of Jammu and Kashmir; SMVD Shrine Board Katra</t>
  </si>
  <si>
    <t>University Grants Commission (UGC) New Delhi, India(University Grants Commission, India); J&amp;K State Forest Department, Govt. of Jammu and Kashmir; SMVD Shrine Board Katra</t>
  </si>
  <si>
    <t>The research was supported by the University Grants Commission (UGC) New Delhi, India as Dr. D.S. Kothari Postdoctoral Fellowship (No.F.4-2/2006 (BSR/BL/18-19/0342) to AHM, which is gratefully acknowledged. The authors are thankful to the Director, Centre of Research for Development (CORD) University of Kashmir Srinagar for providing necessary facilities. Authors are also grateful to head(s) and in-charge(s) of Department of the Botany University of Kashmir, IIM Jammu, Department of Botany University of Jammu, Division of Botany FRI Dehradun and BSI Dehradun for permission to consult the herbaria. The support and cooperation from J&amp;K State Forest Department, Govt. of Jammu and Kashmir and SMVD Shrine Board Katra is also appreciated. The help received from Dr. Zafar S. Khan, Govt. Degree College Baramulla Kashmir is thankfully acknowledged.</t>
  </si>
  <si>
    <t>10.1016/j.sjbs.2020.05.006</t>
  </si>
  <si>
    <t>NA6KL</t>
  </si>
  <si>
    <t>WOS:000559926000002</t>
  </si>
  <si>
    <t>Matin, S; Chitale, VS; Behera, MD; Mishra, B; Roy, PS</t>
  </si>
  <si>
    <t>Matin, Shafique; Chitale, Vishwas Sudhir; Behera, Mukunda Dev; Mishra, Birupakshya; Roy, Partha Sarathi</t>
  </si>
  <si>
    <t>Fauna data integration and species distribution modelling as two major advantages of geoinformatics-based phytobiodiversity study in today's fast changing climate</t>
  </si>
  <si>
    <t>Kargil; Western Himalaya; Biological richness; Maxent; SDM</t>
  </si>
  <si>
    <t>PLACE PRIORITIZATION; BIOLOGICAL RICHNESS; LOGISTIC-REGRESSION; LANDSCAPE ECOLOGY; INDICATOR GROUPS; BIODIVERSITY; DIVERSITY; HABITAT; PLANTS; COMPLEMENTARITY</t>
  </si>
  <si>
    <t>The development and growth of geospatial techniques offer many advantages and challenges to the study of biodiversity, especially in the present era of climate change. We are now at the beginning of the international decade for biodiversity and by the time we travel through the decade, there would be sea-changes in the measurement and monitoring approaches, database management options, and inter-linked studies on biodiversity. With the onset of geoinformatics techniques comprising remote sensing, global positioning system (GPS), integrative tools, such as GIS, is realized as a complimentary system to ground-based biodiversity studies. Recently, a nationwide biodiversity study at landscape level using geoinformatics modeling techniques for India has been completed. The study has assessed plant diversity using a three-tier approach, wherein six biodiversity attributes (i.e., spatial, phytosociological, social, physical, economical, and ecological) were linked together based on their relative importance to stratify biological richness of forest vegetation (non-agricultural) of India. It has enumerated 7,964 plant species from 20,000 nested quadrate sampling plots of 0.04 ha each, delineated and mapped 120 vegetation classes; and organized the geo-spatial database on bisindia web portal. Here, we have (i) proposed a method to incorporate the fauna component in-line up with the existing methodology and (ii) utilized the GPS-gathered positional information on the distribution of two species (i.e., Medicago sativa and Poa annua to simulate their distribution for the year 2020 (SRES A1-B scenario, IPCC) using Maxent model. The study conducted in a test site of western Himalayas estimated (i) 24% increase in the overall biologically rich areas on supplement of fauna data and (ii) distribution of both the species would tend to increase in favor of shorter cold season. The study highlights the importance of geoinformatics technique-based biodiversity study for its amenability to incorporate any further change or modification, and utility of the geo-spatial biodiversity database for simulating various species distribution scenarios to understand their ecology in today's fast changing climate for effective conservation prescriptions.</t>
  </si>
  <si>
    <t>[Matin, Shafique; Chitale, Vishwas Sudhir; Behera, Mukunda Dev; Mishra, Birupakshya; Roy, Partha Sarathi] Indian Inst Technol, Ctr Oceans Rivers Atmosphere &amp; Land Sci, Kharagpur 721302, W Bengal, India</t>
  </si>
  <si>
    <t>Matin, S (corresponding author), Indian Inst Technol, Ctr Oceans Rivers Atmosphere &amp; Land Sci, Kharagpur 721302, W Bengal, India.</t>
  </si>
  <si>
    <t>shafiquematin@gmail.com</t>
  </si>
  <si>
    <t>Roy, Parth Sarathi/O-8586-2019; Matin, Shafique/F-2111-2015</t>
  </si>
  <si>
    <t>Roy, Parth Sarathi/0000-0002-6803-6785; Matin, Shafique/0000-0002-8533-2148; CHITALE, VISHWAS/0000-0001-8661-8204; Behera, Mukunda/0000-0002-9976-6270</t>
  </si>
  <si>
    <t>NRSC (ISRO), Hyderabad</t>
  </si>
  <si>
    <t>The study is a part of the joint DOS-DBT program on Biodiversity characterization at landscape level using remote sensing and GIS with financial assistance from NRSC (ISRO), Hyderabad and collaboration with Kashmir University, Srinagar and State Forest Dept., J&amp;K. The authors are thankful to Mr. D. Gupta and Ms. P. Tripathy, CORAL, IIT Kharagpur for their kind help during analysis.</t>
  </si>
  <si>
    <t>10.1007/s10531-012-0233-2</t>
  </si>
  <si>
    <t>WOS:000302570400006</t>
  </si>
  <si>
    <t>Review</t>
  </si>
  <si>
    <t>Banerjee, AK; Mukherjee, A; Guo, WX; Ng, WL; Huang, YL</t>
  </si>
  <si>
    <t>Banerjee, Achyut Kumar; Mukherjee, Abhishek; Guo, Wuxia; Ng, Wei Lun; Huang, Yelin</t>
  </si>
  <si>
    <t>Combining ecological niche modeling with genetic lineage information to predict potential distribution of Mikania micrantha Kunth in South and Southeast Asia under predicted climate change</t>
  </si>
  <si>
    <t>Climate change; Genetic lineage; Invasion; MaxEnt; Niche modeling; Potential distribution</t>
  </si>
  <si>
    <t>SPECIES DISTRIBUTION MODELS; BIOLOGICAL-CONTROL AGENT; INVASIVE WEED; SHIFTS; ASTERACEAE; INSIGHTS; EASTERN; IMPACTS; SUCCESS; EVENTS</t>
  </si>
  <si>
    <t>Ecological niche models (ENM), an effective tool to predict the potential distribution of invasive species, are often built on assumptions of niche conservatism between native and invasive ranges and genetic uniformity of the invasive population. In this study, we have incorporated genetic information with ENM to generate projected distribution of the invasive species Mikania micrantha for which two genetic clusters were identified in South and Southeast Asia. Climatic niches were compared between native and invasive ranges, as well as between invasive ranges of two lineages by using multivariate and univariate analyses. Ecological niche models were built with MaxEnt, using occurrence data of two lineages separately, together and also using native range data. Predictive abilities of the models were compared and potential distributions of the two lineages were predicted under present and future climate scenarios. The models were projected on the native range to identify climatically suitable areas for each lineage. Significant differences between climatic niches of the two invasive lineages were found and unique climatically suitable areas for each lineage were identified. A large area of South and Southeast Asia was found to be climatically suitable for both lineages. Under climate change scenarios, pole ward range expansion for one lineage and decrease in range size along marginal areas for another lineage were predicted. However, high amount of niche unfilling for both the lineages indicated that if introduced, the lineages can establish in cold and dry areas of the invasive range. The evidence of niche abandonment between native and invasive ranges indicated presence of other lineages in its native range which are not yet introduced in this region. These findings provided baseline data for implementing management strategies at early stage of invasion and quarantine measures to protect this region from future invasions. Climatically suitable areas in the native range were identified for both lineages which can be prioritized for conducting surveys for identification of source populations and biological control agents. Our study highlights the importance of integrating genetic data in future ENM approaches to have finer scale information of species' distribution, which can be utilized to develop region-specific and climate change-integrated management strategies for invasive species. (c) 2019 The Authors. Published by Elsevier B.V. This is an open access article under the CC BY-NC-ND license (http://creativecommons.org/licenses/by-nc-nd/4.0/).</t>
  </si>
  <si>
    <t>[Banerjee, Achyut Kumar; Guo, Wuxia; Huang, Yelin] Sun Yat Sen Univ, Sch Life Sci, State Key Lab Biocontrol, Guangzhou 510275, Guangdong, Peoples R China; [Banerjee, Achyut Kumar; Guo, Wuxia; Huang, Yelin] Sun Yat Sen Univ, Sch Life Sci, Guangdong Prov Key Lab Plant Resources, Guangzhou 510275, Guangdong, Peoples R China; [Mukherjee, Abhishek] Indian Stat Inst, Agr &amp; Ecol Res Unit, Giridih 815301, Jharkhand, India; [Ng, Wei Lun] Xiamen Univ, China ASEAN Coll Marine Sci, Sepang 43900, Selangor, Malaysia</t>
  </si>
  <si>
    <t>Sun Yat Sen University; Sun Yat Sen University; Indian Statistical Institute; Xiamen University Malaysia Campus</t>
  </si>
  <si>
    <t>Huang, YL (corresponding author), Sun Yat Sen Univ, Sch Life Sci, State Key Lab Biocontrol, Guangzhou 510275, Guangdong, Peoples R China.;Huang, YL (corresponding author), Sun Yat Sen Univ, Sch Life Sci, Guangdong Prov Key Lab Plant Resources, Guangzhou 510275, Guangdong, Peoples R China.</t>
  </si>
  <si>
    <t>lsshyl@mail.sysu.edu.cn</t>
  </si>
  <si>
    <t>BANERJEE, ACHYUT/AAC-1075-2020; Ng, Wei Lun/AAJ-2898-2021</t>
  </si>
  <si>
    <t>BANERJEE, ACHYUT/0000-0001-7631-5269; Mukherjee, Abhishek/0000-0002-5277-1363; Huang, Yelin/0000-0002-2514-0144</t>
  </si>
  <si>
    <t>National Natural Science Foundation of China [41776166, 31700178]; Special Fund for Science and Technology Development of Guangdong Province [2017A030303014]; Science Foundation of the State Key Laboratory of Biocontrol [32-2017-A30]; Science and Technology Program of Guangzhou [201707020035]; Chang Hungta Science Foundation of Sun Yat-sen University</t>
  </si>
  <si>
    <t>National Natural Science Foundation of China(National Natural Science Foundation of China (NSFC)); Special Fund for Science and Technology Development of Guangdong Province; Science Foundation of the State Key Laboratory of Biocontrol; Science and Technology Program of Guangzhou; Chang Hungta Science Foundation of Sun Yat-sen University</t>
  </si>
  <si>
    <t>This study is supported by grants from the National Natural Science Foundation of China (Grant Nos. 41776166 and 31700178), Special Fund for Science and Technology Development of Guangdong Province (2017A030303014), the Science Foundation of the State Key Laboratory of Biocontrol (32-2017-A30), the Science and Technology Program of Guangzhou (Grant No. 201707020035) and the Chang Hungta Science Foundation of Sun Yat-sen University. We are thankful to the editor and three reviewers for their valuable comments and constructive criticisms which have immensely improved the manuscript quality. We also acknowledge the help and support received from the following individuals in collecting occurrence data of the species: Lan Wentao from South China Agricultural University; Lin Yuting and Li Guanghe from Sun Yat-sen University (China); and Dr. K. V. Sankaran, Dr. P. Sujanapal, Mr. Sumod and Kartik from Kerala Forest Research Institute; Prof. Anjana Dewanji, Mr. Sandip Chatterjee, Susant Mahankur and Sandip Mondal from Indian Statistical Institute; Dr. Keshab Puzari and Dr. Pranab Dutta from Assam Agricultural University (India).</t>
  </si>
  <si>
    <t>e00800</t>
  </si>
  <si>
    <t>10.1016/j.gecco.2019.e00800</t>
  </si>
  <si>
    <t>JP4HB</t>
  </si>
  <si>
    <t>WOS:000498226800098</t>
  </si>
  <si>
    <t>Patasaraiya, MK; Devi, RM; Sinha, B; Bisaria, J</t>
  </si>
  <si>
    <t>Patasaraiya, Maneesh Kumar; Devi, Rinku Moni; Sinha, Bhaskar; Bisaria, Jigyasa</t>
  </si>
  <si>
    <t>Predicting Impacts of Climate Change on Teak and Sal Forests in Central India Using Maximum Entropy Modeling: an Approach for Future Conservation and Silvicultural Strategies</t>
  </si>
  <si>
    <t>FOREST SCIENCE</t>
  </si>
  <si>
    <t>climate change; jackknife; future silvicultural strategies; forest-based livelihood; tropical forest; climate modeling</t>
  </si>
  <si>
    <t>SPECIES DISTRIBUTION; HABITAT DISTRIBUTION; CHANGE SCENARIOS; MEDICINAL-PLANT; MAXENT; DISTRIBUTIONS; VARIABILITY; MANAGEMENT; GHATS; L.</t>
  </si>
  <si>
    <t>Climate change impacts on tropical forests and tree species have been documented as changes in distribution, growing period, phenology, habitat, productivity, species composition, and migration. This study attempts to assess the current and future habitat suitability distribution of two dominant species of Central India, teak (Tectona grandis Linn. f.) and sal (Shorea robusta Gaertn. f.) using a maximum entropy (MaxEnt) model to predict species occurrences by finding the distribution that has the most spread. The future suitable habitat ranges of the species were modeled for two time periods (2050 and 2070) and two representative concentration pathways (RCP 2.6 and 8.5). Representative concentration pathways are scenarios that describe alternative trajectories for carbon dioxide emissions and the resulting atmospheric concentration from 2000 to 2100. We collected and modeled the spatially well-dispersed species occurrence points of teak and sal. The results suggested an increase in suitable habitat range for teak and a decrease for sal for both time periods and RCPs. Furthermore, the jackknife analysis identified temperature and precipitation seasonality as the major variables that influence the distribution of teak. In the case of sal, minimum temperature makes the maximum contribution to distribution changes. The suitable silvicultural strategies for forest management are proposed based on the future distribution of species in relation to the climate variables responsible for the change in their distribution range. These findings and strategies will help forest departments build future management plans for teak and sal forest with a focus on minimizing the impact of climate change.Study Implications: Our study used maximum entropy (MaxEnt) modeling to understand the impact of changing climate on the distribution of teak and sal forests of central India and to propose future silvicultural strategies. The study used MaxEnt model for two time periods and two climate change scenarios at highest resolution. An increase in future suitable habitat for teak and a decrease for sal is predicted by the model. Temperature for teak and precipitation for sal were identified as the major influencing climatic variables. We recommend forest and other related government departments to commission focused research to understand the changing patterns of species with climate change and design appropriate silviculture strategies for effective management.</t>
  </si>
  <si>
    <t>[Patasaraiya, Maneesh Kumar; Devi, Rinku Moni] Indian Inst Forest Management, Bhopal, India; [Sinha, Bhaskar; Bisaria, Jigyasa] Indian Inst Forest Management, Ctr Climate Change Studies, Bhopal, India; [Sinha, Bhaskar; Bisaria, Jigyasa] Indian Inst Forest Management, Fac Ecosyst &amp; Environm Management, Bhopal, India</t>
  </si>
  <si>
    <t>Indian Institute of Forest Management; Indian Institute of Forest Management; Indian Institute of Forest Management</t>
  </si>
  <si>
    <t>Sinha, B (corresponding author), Indian Inst Forest Management, Ctr Climate Change Studies, Bhopal, India.;Sinha, B (corresponding author), Indian Inst Forest Management, Fac Ecosyst &amp; Environm Management, Bhopal, India.</t>
  </si>
  <si>
    <t>jigyasa@iifm.ac.in; rinku.devi.fri@gmail.com; bhaskarsinha@hotmail.com; mpatsariya@gmail.com</t>
  </si>
  <si>
    <t>Sinha, Bhaskar/AAV-7487-2020</t>
  </si>
  <si>
    <t>Sinha, Bhaskar/0000-0002-2083-7540; bisaria, jigyasa/0000-0002-1667-219X; Patasaraiya, Maneesh Kumar/0000-0002-0641-981X; Devi, Rinku Moni/0000-0003-2806-7701</t>
  </si>
  <si>
    <t>Ministry of Environment, Forests &amp; Climate Change, Government of India; UNDP-GEF</t>
  </si>
  <si>
    <t>The study was supported by a research grant from Ministry of Environment, Forests &amp; Climate Change, Government of India, and UNDP-GEF.</t>
  </si>
  <si>
    <t>OXFORD UNIV PRESS INC</t>
  </si>
  <si>
    <t>CARY</t>
  </si>
  <si>
    <t>JOURNALS DEPT, 2001 EVANS RD, CARY, NC 27513 USA</t>
  </si>
  <si>
    <t>0015-749X</t>
  </si>
  <si>
    <t>1938-3738</t>
  </si>
  <si>
    <t>FOREST SCI</t>
  </si>
  <si>
    <t>For. Sci.</t>
  </si>
  <si>
    <t>AUG 1</t>
  </si>
  <si>
    <t>10.1093/forsci/fxad014</t>
  </si>
  <si>
    <t>APR 2023</t>
  </si>
  <si>
    <t>N4KA8</t>
  </si>
  <si>
    <t>WOS:000972158300001</t>
  </si>
  <si>
    <t>Babar, S; Amarnath, G; Reddy, CS; Jentsch, A; Sudhakar, S</t>
  </si>
  <si>
    <t>Babar, Shilpa; Amarnath, Giriraj; Reddy, C. S.; Jentsch, Anke; Sudhakar, S.</t>
  </si>
  <si>
    <t>Species distribution models: ecological explanation and prediction of an endemic and endangered plant species (Pterocarpus santalinus L.f.)</t>
  </si>
  <si>
    <t>Ecological niche modelling; hierarchical partitioning; Pterocarpus santalinus; species distribution</t>
  </si>
  <si>
    <t>GLOBAL CLIMATE-CHANGE; GEOGRAPHIC DISTRIBUTIONS; SAMPLE-SIZE</t>
  </si>
  <si>
    <t>Pterocarpus santalinus L.f. (Red Sanders) is an endemic and endangered species largely confined to the southern portion of the Eastern Ghats, Andhra Pradesh, India. To understand its ecological and geographic distribution, we used ecological niche modelling (ENM) based on field sample-based distributional information, in relation to climatic and topographic datasets. Before modelling, hierarchical partitioning was used to optimize the choice of variables for better prediction and reliability. We used three ENM approaches, namely GARP, Maxent and BIOCLIM for predicting potential areas of occurrence. The ENM successfully reconstructed key features of the species geographic distribution, mainly in the forest tracts of Chittoor and Kadapa districts. GARP appeared to be more robust in prediction capabilities compared to BIOCLIM. The potential distributional area identified by these models falls mainly in regions not protected and experiencing high anthropogenic pressure owing to economic and medicinal use. The success of this model indicates that ENM-based approaches provide a promising tool for exploring various scenarios useful in the study of ecology, biogeography and conservation.</t>
  </si>
  <si>
    <t>[Amarnath, Giriraj] Int Water Management Inst, Colombo 10120, Sri Lanka; [Babar, Shilpa; Reddy, C. S.; Sudhakar, S.] Natl Remote Sensing Ctr, Hyderabad 500037, Andhra Pradesh, India; [Babar, Shilpa] Univ Pune, Pune 411007, Maharashtra, India; [Amarnath, Giriraj] Int Ctr Integrated Mt Dev, Kathmandu, Nepal; [Babar, Shilpa; Amarnath, Giriraj; Jentsch, Anke] Univ Bayreuth, D-95440 Bayreuth, Germany</t>
  </si>
  <si>
    <t>CGIAR; International Water Management Institute (IWMI); Department of Space (DoS), Government of India; Indian Space Research Organisation (ISRO); National Remote Sensing Centre (NRSC); Savitribai Phule Pune University; University of Bayreuth</t>
  </si>
  <si>
    <t>Amarnath, G (corresponding author), Int Water Management Inst, Colombo 10120, Sri Lanka.</t>
  </si>
  <si>
    <t>a.giriraj@cgiar.org</t>
  </si>
  <si>
    <t>Reddy, C. Sudhakar/C-4049-2015</t>
  </si>
  <si>
    <t>Reddy, C. Sudhakar/0000-0002-5979-1412</t>
  </si>
  <si>
    <t>Forestry and Ecology Division, National Remote Sensing Centre, Hyderabad</t>
  </si>
  <si>
    <t>We thank Prof. A. Townsend Peterson, University of Kansas, USA for his useful comments and suggestions. We also thank the Forestry and Ecology Division, National Remote Sensing Centre, Hyderabad for help, encouragement and for financial support to carry out this work.</t>
  </si>
  <si>
    <t>APR 25</t>
  </si>
  <si>
    <t>944SO</t>
  </si>
  <si>
    <t>WOS:000304224300020</t>
  </si>
  <si>
    <t>Pramanik, M; Paudel, U; Mondal, B; Chakraborti, S; Deb, P</t>
  </si>
  <si>
    <t>Pramanik, Malay; Paudel, Uttam; Mondal, Biswajit; Chakraborti, Suman; Deb, Pratik</t>
  </si>
  <si>
    <t>Predicting climate change impacts on the distribution of the threatened Garcinia indica in the Western Ghats, India</t>
  </si>
  <si>
    <t>Garcinia indica; Maximum entropy modelling; Western Ghats; Medicinal plants; Climate change</t>
  </si>
  <si>
    <t>SPECIES DISTRIBUTION MODELS; HABITAT DISTRIBUTION; CONSERVATION; MAXENT; MYRISTICACEAE; ACCURACY; SHIFTS; AREAS</t>
  </si>
  <si>
    <t>In recent years, climate change has become a major threat and has been widely documented in the geographic distribution of many plant species. However, the impacts of climate change on the distribution of ecologically vulnerable medicinal species remain largely unknown. The identification of a suitable habitat for a species under climate change scenario is a significant step towards the mitigation of biodiversity decline. The study, therefore, aims to predict the impact of current, and future climatic scenarios on the distribution of the threatened Garcinia indica across the northern Western Ghats using Maximum Entropy (MaxEnt) modelling. The future projections were made for the year 2050 and 2070 with all Representative Concentration Pathways (RCPs) scenario (2.6, 4.5, 6.0, and 8.5) using 56 species occurrence data, and 19 bioclimatic predictors from the BCC-CSM1.1 model of the Intergovernmental Panel for Climate Change's (IPCC) 5th assessment. The bioclimatic variables were minimised to a smaller number of variables after a multicollinearity test, and their contributions were assessed using jackknife test. The AUC value of 0.956 +/- 0.023 indicates that the model performs with excellent accuracy. The study identified that temperature seasonality (39.5 +/- 3.1%), isothermality (19.2 +/- 1.6%), and annual precipitation (12.7 +/- 1.7%) would be the major influencing variables in the current and future distribution. The model predicted 10.50% (19318.7 sq. km) of the study area as moderately to very highly suitable, while 82.60% (151904 sq. km) of the study area was identified as 'unsuitable' or 'very low suitable'. Our predictions of Climate change impact on habitat suitability suggest that there will be a drastic reduction in the suitability by 5.29% and 5.69% under RCP 8.5 for 2050 and 2070, respectively. Objective and Significance: Primary objective of this study is to identify the potential distribution of medicinally and ecologically important but threatened Garcinia indica species in the northern Western Ghats on the basis of species occurrence data and nineteen bioclimatic predictors. Using MaxEnt modelling, current and future species distribution and suitability has been predicted using the BCC-CSM1.1 and four RCP scenarios of 2.6, 4.5, 6.0, and 8.5. The results also signify the bioclimatic variables contribution to the species distribution in northern Western Ghats. Finally, the results signify that the model might be an efficient tool for biodiversity protection, ecosystem management, and species re-habitation planning under future climate change scenarios.</t>
  </si>
  <si>
    <t>[Pramanik, Malay] Jawaharlal Nehru Univ, Ctr Int Polit Org &amp; Disarmament, New Delhi, India; [Paudel, Uttam] Univ Tokyo, Ctr Spatial Informat Sci, Tokyo, Japan; [Mondal, Biswajit; Chakraborti, Suman] Jawaharlal Nehru Univ, Ctr Study Reg Dev, New Delhi, India; [Deb, Pratik] GB Pant Natl Inst Himalayan Environm &amp; Sustainabl, Uttarakhand, India</t>
  </si>
  <si>
    <t>Jawaharlal Nehru University, New Delhi; University of Tokyo; Jawaharlal Nehru University, New Delhi; G.B. Pant National Institute of Himalayan Environment &amp; Sustainable Development (GBPNIHESD)</t>
  </si>
  <si>
    <t>Pramanik, M (corresponding author), Jawaharlal Nehru Univ, Ctr Int Polit Org &amp; Disarmament, New Delhi, India.</t>
  </si>
  <si>
    <t>Pramanik, Malay/AAU-1085-2021; MONDAL, BISWAJIT/X-8269-2018; Chakraborti, Suman/X-9652-2019</t>
  </si>
  <si>
    <t>Pramanik, Malay/0000-0002-7085-1236; MONDAL, BISWAJIT/0000-0002-6624-8581; Chakraborti, Suman/0000-0002-5355-7369</t>
  </si>
  <si>
    <t>University Grants Commission (New Delhi, India)</t>
  </si>
  <si>
    <t>University Grants Commission (New Delhi, India)(University Grants Commission, India)</t>
  </si>
  <si>
    <t>We thank the Editor in Chief of Climate Risk Management and the two anonymous reviewers for their valuable comments and assistance to improve the quality of the paper. M. Pramanik would like to acknowledge University Grants Commission (New Delhi, India) Junior Research Fellowship for funding PhD research. Also, the author would like to thank Dr. Krishnendra Meena and Prof. B. C. Vaidya for their support and guidance.</t>
  </si>
  <si>
    <t>10.1016/j.crm.2017.11.002</t>
  </si>
  <si>
    <t>Social Science Citation Index (SSCI)</t>
  </si>
  <si>
    <t>GC2CG</t>
  </si>
  <si>
    <t>WOS:000429589000008</t>
  </si>
  <si>
    <t>Chitale, VS; Behera, MD</t>
  </si>
  <si>
    <t>Chitale, V. S.; Behera, M. D.</t>
  </si>
  <si>
    <t>Can the distribution of sal (Shorea robusta Gaertn. f.) shift in the northeastern direction in India due to changing climate?</t>
  </si>
  <si>
    <t>Climate change scenario; maximum entropy method; species distribution model; timber species</t>
  </si>
  <si>
    <t>PLANT DIVERSITY; FORESTS; REGENERATION; MODELS; IMPACT; VALLEY</t>
  </si>
  <si>
    <t>Sal (Shorea robusta Gaertn. f.) is a dominant tree species, whose natural range lies between 20-32 degrees N lat. and 75-95 degrees E long., is spread across 10 million ha in India. Species distribution models predict the species geographic ranges from occurrence records and site-specific environmental data. Here, we have (i) generated the 1960s scenario for sal species on the basis of the existing published literature; (ii) confirmed the species occurrence data using satellite imagery for the period of 1972-75; (iii) run the Maxent species distribution model to predict the distribution for the year 2020 under climate change scenario SRES A1-B and (iv) validated the prediction using more than double the amount of species occurrence data gathered during the last decade (1998-2008). The model identified moisture as the key player that would influence the distribution to shift towards northern and eastern India, with greater than 90% certainty. The study highlights utility of the archived remote sensing data in providing locational information in climate change studies.</t>
  </si>
  <si>
    <t>[Chitale, V. S.; Behera, M. D.] Indian Inst Technol, Ctr Oceans Rivers Atmosphere &amp; Land Sci, Kharagpur 721302, W Bengal, India</t>
  </si>
  <si>
    <t>Chitale, VS (corresponding author), Indian Inst Technol, Ctr Oceans Rivers Atmosphere &amp; Land Sci, Kharagpur 721302, W Bengal, India.</t>
  </si>
  <si>
    <t>chitalevs@gmail.com</t>
  </si>
  <si>
    <t>CHITALE, VISHWAS/0000-0001-8661-8204; Behera, Mukunda/0000-0002-9976-6270</t>
  </si>
  <si>
    <t>WOS:000304224300017</t>
  </si>
  <si>
    <t>Kumbhakar, M; Ghoshal, K; Singh, VP</t>
  </si>
  <si>
    <t>Kumbhakar, Manotosh; Ghoshal, Koeli; Singh, Vijay P.</t>
  </si>
  <si>
    <t>Two-dimensional distribution of streamwise velocity in open channel flow using maximum entropy principle: Incorporation of additional constraints based on conservation laws</t>
  </si>
  <si>
    <t>COMPUTER METHODS IN APPLIED MECHANICS AND ENGINEERING</t>
  </si>
  <si>
    <t>Maximum entropy; Velocity distribution; Pade approximation; Quasi-Newton method; Analytical solution</t>
  </si>
  <si>
    <t>QUASI-NEWTON METHOD; PROBABILITY-DISTRIBUTIONS; INFORMATION-THEORY; BFGS ALGORITHM; MOMENT PROBLEM; DERIVATION; EQUATION; CONVERGENCE; WAKE</t>
  </si>
  <si>
    <t>This study derived the vertical and transverse distribution of streamwise velocity in open channels using the information-theoretic concept involving the maximum entropy (MaxEnt) principle, moment constraints expressed by the conservation of mass, momentum, and energy and a hypothesis invoking the connection between probability and space domains through a generalized coordinate system. Explicit analytical solutions were obtained for velocity profiles using a non-perturbation approach along with Pade approximation. The convergence of the series solution was shown both theoretically and numerically. The Lagrange multipliers, arising through the application of MaxEnt principle, were obtained by minimizing a convex potential, and the quasi-Newton method along with BEGS scheme was applied for solving the unconstrained optimization problem. For applying the conservation laws, the momentum and energy coefficients were found to influence the velocity profile in a channel cross-section. With the expressions of these coefficients, the derived velocity equations were validated for a wide range of experimental and field data. (C) 2019 Elsevier B.V. All rights reserved.</t>
  </si>
  <si>
    <t>[Kumbhakar, Manotosh; Ghoshal, Koeli] Indian Inst Technol Kharagpur, Dept Math, Kharagpur 721302, W Bengal, India; [Singh, Vijay P.] Texas A&amp;M Univ, Dept Biol &amp; Agr Engn, College Stn, TX 77843 USA; [Singh, Vijay P.] Texas A&amp;M Univ, Zachry Dept Civil &amp; Environm Engn, College Stn, TX 77843 USA</t>
  </si>
  <si>
    <t>Indian Institute of Technology System (IIT System); Indian Institute of Technology (IIT) - Kharagpur; Texas A&amp;M University System; Texas A&amp;M University College Station; Texas A&amp;M University System; Texas A&amp;M University College Station</t>
  </si>
  <si>
    <t>Kumbhakar, M (corresponding author), Indian Inst Technol Kharagpur, Dept Math, Kharagpur 721302, W Bengal, India.</t>
  </si>
  <si>
    <t>manotosh.kumbhakar@gmail.com</t>
  </si>
  <si>
    <t>Kumbhakar, Manotosh/AAF-7314-2019</t>
  </si>
  <si>
    <t>Kumbhakar, Manotosh/0000-0002-9504-481X</t>
  </si>
  <si>
    <t>ELSEVIER SCIENCE SA</t>
  </si>
  <si>
    <t>LAUSANNE</t>
  </si>
  <si>
    <t>PO BOX 564, 1001 LAUSANNE, SWITZERLAND</t>
  </si>
  <si>
    <t>0045-7825</t>
  </si>
  <si>
    <t>1879-2138</t>
  </si>
  <si>
    <t>COMPUT METHOD APPL M</t>
  </si>
  <si>
    <t>Comput. Meth. Appl. Mech. Eng.</t>
  </si>
  <si>
    <t>APR 1</t>
  </si>
  <si>
    <t>10.1016/j.cma.2019.112738</t>
  </si>
  <si>
    <t>Engineering, Multidisciplinary; Mathematics, Interdisciplinary Applications; Mechanics</t>
  </si>
  <si>
    <t>Engineering; Mathematics; Mechanics</t>
  </si>
  <si>
    <t>KF0JP</t>
  </si>
  <si>
    <t>WOS:000508937500038</t>
  </si>
  <si>
    <t>Ram, M; Sahu, A; Tikadar, S; Jayawant, H; Jhala, L; Zala, Y; Venkataraman, M</t>
  </si>
  <si>
    <t>Ram, Mohan; Sahu, Aradhana; Tikadar, Shyamal; Jayawant, Harshal; Jhala, Lahar; Zala, Yashpal; Venkataraman, Meena</t>
  </si>
  <si>
    <t>Living on the sea-coast: ranging and habitat distribution of Asiatic lions</t>
  </si>
  <si>
    <t>LANDSCAPE; CONNECTIVITY; EXTINCTION; DISPERSION; PATTERNS; CLIMATE</t>
  </si>
  <si>
    <t>Endangered Asiatic lions (Panthera leo persica) are renowned for their resilience and as a flagship of successful conservation and management. Lions dispersing out of the Gir forest have established themselves in the coastal habitats for about 25 years. We propose that the home range and spatial distribution of lions inhabiting the coastal habitats would be distinct from the forested habitats of the protected area. Each individual was monitored for an average of 367.2 +/- 99.05 days from 2019 to 2021. The mean core area was 33.8 km(2) (50% FK, SE 8.7 km(2)) and the overall average range was 171.8 km(2) (90% FK, SE 40.5 km(2)). The home ranges were significantly larger for lions residing in the coastal area compared to lions in the protected area. The lion distribution model was built on MaxEnt, and inputs included location fixes of lions and variables, including 18 land use categories and Euclidean distance to linear infrastructures and human settlements. Lions were shown to use forest habitat patches extensively, followed by available habitats around water sources and wasteland. The study highlights the importance of corridors connecting to the Gir protected area and the importance of coastal forest patches for lion conservation and management.</t>
  </si>
  <si>
    <t>[Ram, Mohan; Jhala, Lahar; Zala, Yashpal] Sasan Gir, Wildlife Div, Junagadh 362135, Gujarat, India; [Sahu, Aradhana] Wildlife Circle, Junagadh 362001, Gujarat, India; [Tikadar, Shyamal] Off Chief Wildlife Warden, Gujarat Forest Dept, Gandhinagar 382010, Gujarat, India; [Jayawant, Harshal; Venkataraman, Meena] Carnivore Conservat &amp; Res CCR, Mumbai, Maharashtra, India</t>
  </si>
  <si>
    <t>Ram, M (corresponding author), Sasan Gir, Wildlife Div, Junagadh 362135, Gujarat, India.</t>
  </si>
  <si>
    <t>mrlegha@gmail.com</t>
  </si>
  <si>
    <t>, Mohan Ram/0000-0001-6679-0146</t>
  </si>
  <si>
    <t>Gujarat Government's Gujarat State Lion Conservation Society</t>
  </si>
  <si>
    <t>This is a Gujarat Government project, and it was funded by the Gujarat Government's Gujarat State Lion Conservation Society.</t>
  </si>
  <si>
    <t>10.1038/s41598-022-23761-1</t>
  </si>
  <si>
    <t>6C2BE</t>
  </si>
  <si>
    <t>WOS:000881825800014</t>
  </si>
  <si>
    <t>Khan, S; Nath, A; Das, A</t>
  </si>
  <si>
    <t>Khan, Susmita; Nath, Anukul; Das, Abhijit</t>
  </si>
  <si>
    <t>THE DISTRIBUTION OF THE ELONGATED TORTOISE (INDOTESTUDO ELONGATA) ON THE INDIAN SUBCONTINENT: IMPLICATIONS FOR CONSERVATION AND MANAGEMENT</t>
  </si>
  <si>
    <t>HERPETOLOGICAL CONSERVATION AND BIOLOGY</t>
  </si>
  <si>
    <t>biogeographic province; forest fire; India; niche modeling; protected area; testudines</t>
  </si>
  <si>
    <t>SPECIES DISTRIBUTIONS; NICHE MODELS; BIOGEOGRAPHY; TURTLES; MAXENT; FIRE; BIODIVERSITY; INFORMATION; PATTERNS; ECOLOGY</t>
  </si>
  <si>
    <t>The Elongated Tortoise (Indotestudo elangata) is generally threatened by habitat loss, over-exploitation, and fire; however, little is known about its distribution and the specific threats it faces across its range. We used a presence-only species distribution model to determine the potential climatically suitable distribution for this species within the Indian subcontinent and then evaluated this area for lire-prone zones and protected areas. Annual precipitation, isothermality, and elevation are key predictors for the distribution of this species. Our results show that only a small percentage (5.2%) of the predicted area has a high occurrence probability for the species. On the other hand, 29% of the total predicted distribution falls within high-occurrence fire zones. Moreover, slash and burn cultivation may have a large impact on the species in the northeastern parts of India. Only 8% of the predicted distribution range falls within the network of protected areas within the Indian subcontinent. Further, a detailed finer-scale study of the habitat use would be useful to prioritize key areas for management and conservation of this endangered species on the Indian subcontinent.</t>
  </si>
  <si>
    <t>[Khan, Susmita; Nath, Anukul; Das, Abhijit] Wildlife Inst India, Dehra Dun 248001, Uttarakhand, India</t>
  </si>
  <si>
    <t>Das, A (corresponding author), Wildlife Inst India, Dehra Dun 248001, Uttarakhand, India.</t>
  </si>
  <si>
    <t>abhijit@wii.gov.in</t>
  </si>
  <si>
    <t>Uttarakhand State Forest Department</t>
  </si>
  <si>
    <t>We are thankful to Uttarakhand State Forest Department for research permission and financial support. We acknowledge Director, Dean, Virendra Prasad Uniyal and R. Suresh Kumar of the Wildlife Institute of India for facilitating the study. We are also thankful to Santanu Kundu, Debanjan Sarkar, Zahidul Hussain, Anchal Basin, Vivek Sarkar, Mona Chauhan and Sarabjit Kaur Narula and for their valuable contributions.</t>
  </si>
  <si>
    <t>HERPETOLOGICAL CONSERVATION &amp; BIOLOGY</t>
  </si>
  <si>
    <t>CORVALLIS</t>
  </si>
  <si>
    <t>C/O R BRUCE BURY, USGS FOREST &amp; RANGELAND, CORVALLIS, OR 00000 USA</t>
  </si>
  <si>
    <t>2151-0733</t>
  </si>
  <si>
    <t>1931-7603</t>
  </si>
  <si>
    <t>HERPETOL CONSERV BIO</t>
  </si>
  <si>
    <t>Herpetol. Conserv. Biol.</t>
  </si>
  <si>
    <t>LK5PN</t>
  </si>
  <si>
    <t>WOS:000530918200020</t>
  </si>
  <si>
    <t>Chandel, P; Kumar, R; Bishnoi, P; Kumar, V; Kumar, KEM</t>
  </si>
  <si>
    <t>Chandel, Poonam; Kumar, Ritesh; Bishnoi, Promila; Kumar, Vinod; Kumar, K. E. Mothi</t>
  </si>
  <si>
    <t>Habitat suitability analysis for blackbuck (Antilope cervicapra) in Nahar Wildlife Sanctuary, Haryana, India</t>
  </si>
  <si>
    <t>Bioclimatic variables; blackbuck; habitat suitability; remote sensing; spatial distribution</t>
  </si>
  <si>
    <t>SPECIES RANGE</t>
  </si>
  <si>
    <t>Remote sensing and GIS play an important role in wildlife species conservation through their applicability to study spatial distribution, landscape pattern and also factors that affect the distribution, density and movement of wild fauna. The present study deals with the distribution of blackbuck (Antilope cervicapra) in Nahargarh Wildlife Sanctuary, Haryana, India, and to determine their habitat suitability which is shrinking due to the spread of settlements (urban and rural). For habitat suitability analysis of blackbuck, data from WorldClim, 19 bioclimatic variable layers such as temperature, humidity, precipitation, etc. were utilized to calculate the maximum entropy using MaxEnt version 3.2. Satellite data from Landsat 8 were used to generate land use and land cover for analysing habitat suitability. An area of 330.71 ha was found to be suitable for blackbuck habitat within the 10 km buffer area, against the present area of 28.32 ha. The growth of Prosopis juliflora which causes damage to the skin of blackbuck during movement was found to be another factor responsible for confining its niche within the Sanctuary. The present study will help in the effective safeguarding of blackbuck species by the Wildlife Wing of the Haryana Forest Department.</t>
  </si>
  <si>
    <t>[Chandel, Poonam; Kumar, Ritesh; Bishnoi, Promila; Kumar, K. E. Mothi] Chaudhary Charan Singh Haryana Agr Univ Campus, Haryana Space Applicat Ctr, Citizen Resources Informat Dept, Hisar 125004, Haryana, India; [Kumar, Vinod] Haryana Forest Dept, Panchkula 134116, India</t>
  </si>
  <si>
    <t>Kumar, KEM (corresponding author), Chaudhary Charan Singh Haryana Agr Univ Campus, Haryana Space Applicat Ctr, Citizen Resources Informat Dept, Hisar 125004, Haryana, India.</t>
  </si>
  <si>
    <t>kemk@rediffmail.com</t>
  </si>
  <si>
    <t>MAR 10</t>
  </si>
  <si>
    <t>10.18520/cs/v122/i5/609-617</t>
  </si>
  <si>
    <t>ZR0MF</t>
  </si>
  <si>
    <t>WOS:000767487200019</t>
  </si>
  <si>
    <t>Jha, A; Vasudevan, K</t>
  </si>
  <si>
    <t>Jha, Ashish; Vasudevan, Karthikeyan</t>
  </si>
  <si>
    <t>Environmental niche modelling of globally threatened yellow-throated bulbul, Pycnonotus xantholaemus for conservation prospects in the Deccan Peninsula, India</t>
  </si>
  <si>
    <t>Climate change; environmental niche models; endemic species; Pycnonotus xantholaemus; rocky outcrops</t>
  </si>
  <si>
    <t>SPECIES DISTRIBUTION MODELS; CLIMATE-CHANGE; DISTRIBUTIONS; PREDICTION; FLAGSHIPS; ACCURACY; ENVELOPE; IMPACTS; SCALE; AREA</t>
  </si>
  <si>
    <t>Yellow-throated bulbul (YTB), Pycnonotus xantholaemus is an endemic and threatened bird of the Deccan Peninsula which is found in discontinuous populations. We used MaxEnt algorithm to generate environmental niche models for further surveys. We compared the models for current and future scenarios to assess change in the extent of suitable habitat in response to climate change. We used 102 verified presence locations and six environmental variables: four climatic, one topographical and one vegetation layer to generate the final model. Topographic ruggedness index and precipitation of wettest month were the major predictors of suitable habitat. The predicted distribution amounting to 7% of the Deccan Peninsula was highly fragmented. Only 13.5% of the predicted habitat fell within the Protected Areas. Models predicted 6.5%-42% loss of habitat in different climate change scenarios, with a marginal gain in the western slopes of southern Western Ghats. Microclimatic features of the habitat may help determine the geographic distribution of YTB. This could serve as a nontraditional flagship species to highlight conservation of rocky outcrops in the Deccan Peninsula.</t>
  </si>
  <si>
    <t>[Jha, Ashish; Vasudevan, Karthikeyan] Ctr Cellular &amp; Mol Biol, CSIR, Lab Conservat Endangered Species, Hyderabad 500048, India</t>
  </si>
  <si>
    <t>Council of Scientific &amp; Industrial Research (CSIR) - India; CSIR - Centre for Cellular &amp; Molecular Biology (CCMB)</t>
  </si>
  <si>
    <t>Vasudevan, K (corresponding author), Ctr Cellular &amp; Mol Biol, CSIR, Lab Conservat Endangered Species, Hyderabad 500048, India.</t>
  </si>
  <si>
    <t>karthik@ccmb.res.in</t>
  </si>
  <si>
    <t>DEC 10</t>
  </si>
  <si>
    <t>10.18520/cs/v119/i11/1815-1823</t>
  </si>
  <si>
    <t>PD0UJ</t>
  </si>
  <si>
    <t>WOS:000597409800022</t>
  </si>
  <si>
    <t>Choudhary, JS; Kumari, M; Mali, SS; Dhakar, MK; Das, B; Singh, AK; Bhatt, BP</t>
  </si>
  <si>
    <t>Choudhary, Jaipal S.; Kumari, Madhumita; Mali, Santosh S.; Dhakar, Mahesh K.; Das, Bikash; Singh, Arun K.; Bhatt, Bhagwati P.</t>
  </si>
  <si>
    <t>Predicting impact of climate change on habitat suitability of guava fruit fly, Bactrocera correcta (Bezzi) using MaxEnt modeling in India</t>
  </si>
  <si>
    <t>JOURNAL OF AGROMETEOROLOGY</t>
  </si>
  <si>
    <t>Species distribution modeling; Bactrocera correcta; climate change; maximum entropy modeling</t>
  </si>
  <si>
    <t>TEPHRITIDAE; DIPTERA; FLIES</t>
  </si>
  <si>
    <t>Maximum entropy (MaxEnt) modeling was used to predict impact of climate change on habitat suitability of guava fruit fly, Bactrocera correcta in India. It is a polyphagus pest on a wide variety of fruit crops. Future prediction of potential habitat of B.correcta was done for the year 2050 and 2070 with RCP 2.6, RCP 4.5, RCP 6.0 and RCP 8.5 climate scenarios. The model preformed better than random with an average test AUC value of 0.75 of 100 replicate tests run. Under the present and future climatic conditions, the model predicted high habitat suitable category for B. correcta in the areas of south-western coastal (Kerala, Karnataka, Tamilnadu, Maharashtra and Gujarat) part of India by 2050 and 2070. Presently absolute unsuitable areas of Indian sub-continent are projected to be slightly suitable for B. correcta by 2070 due to increase in temperature coupled with decrease in cold stress. The predictive modeling approach presented here provides an outline for future risk of B.correcta in India under climate change scenarios, which can be used for its better management strategies.</t>
  </si>
  <si>
    <t>[Choudhary, Jaipal S.; Kumari, Madhumita; Mali, Santosh S.; Dhakar, Mahesh K.; Das, Bikash; Singh, Arun K.] ICAR Res Complex Eastern Reg, Res Ctr, Ranchi 834010, Jharkhand, India; [Bhatt, Bhagwati P.] ICAR Res Complex Eastern Reg, BVC, Patna 800014, Bihar, India</t>
  </si>
  <si>
    <t>Indian Council of Agricultural Research (ICAR); ICAR - ICAR Research Complex for Eastern Region; Indian Council of Agricultural Research (ICAR); ICAR - ICAR Research Complex for Eastern Region</t>
  </si>
  <si>
    <t>Choudhary, JS (corresponding author), ICAR Res Complex Eastern Reg, Res Ctr, Ranchi 834010, Jharkhand, India.</t>
  </si>
  <si>
    <t>Choudhary, Jaipal/AAU-9645-2020; Das, Bikash/AAZ-2525-2020; Dhakar, Mahesh Kumar/ABC-5743-2020; mali, santosh S/I-1602-2014; Choudhary, Jaipal S./AAZ-1748-2020; Bhatt, B P P/R-3856-2016</t>
  </si>
  <si>
    <t>Choudhary, Jaipal/0000-0002-4475-191X; mali, santosh S/0000-0001-9058-9311; Choudhary, Jaipal S./0000-0002-4475-191X; Bhatt, B P P/0000-0002-2575-6619; Das, Bikash/0000-0002-7502-4387</t>
  </si>
  <si>
    <t>Ministry of Agriculture, Government of India through the National Innovations in Climate Resilient Agriculture (NICRA) project under the Indian Council of Agricultural Research (ICAR) [ICAR-RCER/RCR/E.F./2011/29]</t>
  </si>
  <si>
    <t>Ministry of Agriculture, Government of India through the National Innovations in Climate Resilient Agriculture (NICRA) project under the Indian Council of Agricultural Research (ICAR)</t>
  </si>
  <si>
    <t>This work was supported by the Ministry of Agriculture, Government of India through the National Innovations in Climate Resilient Agriculture (NICRA) project under the Indian Council of Agricultural Research (ICAR) (ICAR-RCER/RCR/E.F./2011/29).</t>
  </si>
  <si>
    <t>ASSOC AGROMETEROLOGISTS</t>
  </si>
  <si>
    <t>ANAND</t>
  </si>
  <si>
    <t>ANAND AGRICULTURAL UNIV, ANAND, GUJARAT 388 110, INDIA</t>
  </si>
  <si>
    <t>0972-1665</t>
  </si>
  <si>
    <t>J AGROMETEOROL</t>
  </si>
  <si>
    <t>J. Agrometeorol.</t>
  </si>
  <si>
    <t>Agronomy; Meteorology &amp; Atmospheric Sciences</t>
  </si>
  <si>
    <t>Agriculture; Meteorology &amp; Atmospheric Sciences</t>
  </si>
  <si>
    <t>HT5TN</t>
  </si>
  <si>
    <t>WOS:000464626300005</t>
  </si>
  <si>
    <t>Das, S; Mukherjee, A; Gupta, S</t>
  </si>
  <si>
    <t>Das, Snehangshu; Mukherjee, Aparajita; Gupta, Santanu</t>
  </si>
  <si>
    <t>Spatial prioritization of selected mining pitlakes from Eastern Coalfields region, India: A species distribution modelling approach</t>
  </si>
  <si>
    <t>CONSERVATION SCIENCE AND PRACTICE</t>
  </si>
  <si>
    <t>conservation; pitlake; pitlake conservation; species distribution modelling</t>
  </si>
  <si>
    <t>PIT LAKES; BIODIVERSITY; EXTINCTION; HOTSPOTS; RANGE</t>
  </si>
  <si>
    <t>Pitlake conservation is still a naive idea in a developing country. Species distribution modelling approaches can prove to be a useful tool in protecting biodiversity. The current study considers the ecological health of pitlakes through models of three winter migratory waterfowl species, namelyAnser indicus(bar-headed goose),Nettapus coromandelianus(cotton pygmy goose) andNetta rufina(red-crested pochard), providing practical information for conservation setups in and around selected pitlakes in Eastern India. The AUC +/- SD (Standard deviation) values of MaxEnt models of target species, viz.A. indicus, N. coromandelianus,andN. rufinaare 0.729 +/- 0.026, 0.772 +/- 0.012, and 0.732 +/- 0.024, respectively. Thus through the evaluation of the respective models and ground truth verification criteria, three pitlakes have proven to hold excellent conditions for the survival of these winter migratory birds as compared to the 20 studied ones. Three zones were created in these three lakes based on their characteristics to support these species and their associates. A large chunk of the region falls under the proposed zone of conservation priority sites from each of the three pitlakes. The need of the hour is to fulfill the voids between researchers, policymakers, and Eastern Coalfield's administration and work towards implementing the proposed idea.</t>
  </si>
  <si>
    <t>[Das, Snehangshu] Shivaji Univ, Dept Bot, Plant Ecol Lab, Kolhapur, Maharashtra, India; [Mukherjee, Aparajita; Gupta, Santanu] Salim Ali Ctr Ornithol &amp; Nat Hist, Div Wetland Ecol, Coimbatore 641108, Tamil Nadu, India</t>
  </si>
  <si>
    <t>Shivaji University; Salim Ali Center for Ornithology &amp; Natural History (SACON)</t>
  </si>
  <si>
    <t>Gupta, S (corresponding author), Salim Ali Ctr Ornithol &amp; Nat Hist, Div Wetland Ecol, Coimbatore 641108, Tamil Nadu, India.</t>
  </si>
  <si>
    <t>dr_sansacon@yahoo.com</t>
  </si>
  <si>
    <t>Mukherjee, Aparajita/AAX-7522-2021; Gupta, Santanu/C-1608-2014; Das, Snehangshu/AAR-9950-2020; Gupta, Santanu/AAU-2444-2020</t>
  </si>
  <si>
    <t>Mukherjee, Aparajita/0000-0002-8308-7660; Gupta, Santanu/0000-0003-1904-5156; Gupta, Santanu/0000-0002-7328-0918; Das, Snehangshu/0000-0002-1647-8768</t>
  </si>
  <si>
    <t>INSPIRE Division, Department of Science and Technology, Government of India [DST/INSPIRE Faculty Award/IFA 16 - LSPA45]</t>
  </si>
  <si>
    <t>INSPIRE Division, Department of Science and Technology, Government of India</t>
  </si>
  <si>
    <t>INSPIRE Division, Department of Science and Technology, Government of India, Grant/Award Number: DST/INSPIRE Faculty Award/IFA 16 - LSPA45 dated August 27, 2018, SG.</t>
  </si>
  <si>
    <t>2578-4854</t>
  </si>
  <si>
    <t>CONSERV SCI PRACT</t>
  </si>
  <si>
    <t>Conserv. Sci. Pract.</t>
  </si>
  <si>
    <t>e216</t>
  </si>
  <si>
    <t>10.1111/csp2.216</t>
  </si>
  <si>
    <t>Biodiversity Conservation</t>
  </si>
  <si>
    <t>Biodiversity &amp; Conservation</t>
  </si>
  <si>
    <t>NL4WE</t>
  </si>
  <si>
    <t>WOS:000544443900001</t>
  </si>
  <si>
    <t>Singh, A; Kushwaha, SPS</t>
  </si>
  <si>
    <t>Singh, Aditya; Kushwaha, S. P. S.</t>
  </si>
  <si>
    <t>Refining logistic regression models for wildlife habitat suitability modeling-A case study with muntjak and goral in the Central Himalayas, India</t>
  </si>
  <si>
    <t>Habitat suitability; Logistic regression; Simulation; Goral; Muntjak; Binsar; Himalayas</t>
  </si>
  <si>
    <t>PREDICTING SPECIES DISTRIBUTION; SITE OCCUPANCY; CONSERVATION; DISTRIBUTIONS; BIODIVERSITY; PERFORMANCE; DIVERSITY; SYSTEM; COSTS; AREAS</t>
  </si>
  <si>
    <t>High quality habitat suitability maps are indispensable for the management and planning of wildlife reserves. This is particularly important for megadiverse developing countries where shortages in skilled manpower and funding may preclude the use of mathematically complex modeling techniques and resource-intensive field surveys. In this study, we propose a simulation based k-fold partitioning and re-substitution approach to refine and update logistic regression models that are widely used for habitat suitability assessment and modeling. We test the modeling strategy using data from a rapid field survey conducted for habitat suitability assessment for muntjak (Muntiacus muntjak) and goral (Naemorrhaedus goral) in the central Himalayas, India. Results obtained from simulations match expectations in terms of model behavior and in terms of published habitat associations of the investigated species. Qualitative comparisons with predictions from the GARP. MaxEnt and Bioclimatic Envelopes modeling systems also show broad agreement with predictions obtained from the proposed technique. The proposed technique is suggested as a rapid-assessment precursor to detailed habitat studies such as patch occupancy modeling in situations where funds or trained manpower are not available. (C) 2011 Elsevier BM. All rights reserved.</t>
  </si>
  <si>
    <t>[Singh, Aditya; Kushwaha, S. P. S.] Indian Space Res Org, Forestry &amp; Ecol Div, Indian Inst Remote Sensing, Dehra Dun 248001, Uttarakhand, India</t>
  </si>
  <si>
    <t>Singh, A (corresponding author), Univ Wisconsin, Dept Forest &amp; Wildlife Ecol, 26B Russell Labs,1630 Linden Dr, Madison, WI 53706 USA.</t>
  </si>
  <si>
    <t>singh22@wisc.edu</t>
  </si>
  <si>
    <t>Singh, Aditya/I-3628-2013; Singh, Aditya/H-5325-2019</t>
  </si>
  <si>
    <t>Singh, Aditya/0000-0001-5559-9151; Singh, Aditya/0000-0001-5559-9151</t>
  </si>
  <si>
    <t>Centre for Environmental Planning and Technology, Ahmedabad</t>
  </si>
  <si>
    <t>We wish to thank Mr. D.V.S. Khati, Field Director, Corbett National Park for permission and logistics for field work. AS was sponsored by the Centre for Environmental Planning and Technology, Ahmedabad. Travel and equipment support was provided by the Indian Institute of Remote Sensing, Indian Space Research Organisation, Dehradun. We also wish to thank Shawn Serbin and Clayton Kindon, Department of Forest and Wildlife Ecology, Univ. of Wisconsin-Madison. USA for their suggestions for improvements in the manuscript. We extend our thanks to forest officer, Mr. R.S. Dangwal and all forest staff of the Binsar WLS for their dedication and generous cooperation and help during the field survey. We also extend our thanks to three anonymous reviewers for valuable suggestions that resulted in substantial improvements to the manuscript.</t>
  </si>
  <si>
    <t>APR 24</t>
  </si>
  <si>
    <t>10.1016/j.ecolmodel.2011.02.012</t>
  </si>
  <si>
    <t>754BV</t>
  </si>
  <si>
    <t>WOS:000289827500003</t>
  </si>
  <si>
    <t>Khanal, S; Timilsina, R; Behroozian, M; Peterson, AT; Poudel, M; Alwar, MSS; Wijewickrama, T; Osorio-Olvera, L</t>
  </si>
  <si>
    <t>Khanal, Sujan; Timilsina, Ramesh; Behroozian, Maryam; Peterson, A. Townsend; Poudel, Megharaj; Alwar, M. Sathya Sangeetha; Wijewickrama, Tharanga; Osorio-Olvera, Luis</t>
  </si>
  <si>
    <t>Potential impact of climate change on the distribution and conservation status of Pterocarpus marsupium, a Near Threatened South Asian medicinal tree species</t>
  </si>
  <si>
    <t>Climatechange; Pterocarpusmarsupium; Threatenedspecies; Maxent; Potentialgeographicshifts; Conservationmanagement</t>
  </si>
  <si>
    <t>NICHE; BIODIVERSITY; HIMALAYAS; FOREST</t>
  </si>
  <si>
    <t>Climate change is considered as an important environmental issue globally, affecting geographic distributions of endangered species, and reducing the extent of their natural habitats. We characterized the potential geographic distribution of a Near Threatened tree species, Pterocarpus marsupium, in South Asia. We evaluated the potential geographic distribution of the species under present and future conditions using ecological niche modeling ap-proaches. The future potential distribution of the species was examined under two representative concentration pathway scenarios (RCP 4.5 and 8.5), using outputs from 8 general circulation models for 2050. The present-day distribution of the species covers much of India and Sri Lanka, and parts of Nepal and Bhutan. Model transfers for future-climate conditions indicated a potentially dramatic geographic shift of high-suitability areas for parts of the species' distribution, particularly in central India. In distributional areas that are adjacent to high-mountain areas, under climate change, suitable areas for the species are anticipated to shift towards higher elevations. The results of this study may be useful in identifying currently undocumented populations of P. marsupium, as well as in identifying sites likely to be suitable both at present and in the future for conservation management planning.</t>
  </si>
  <si>
    <t>[Khanal, Sujan] Inst Forestry, Pokhara Campus,Pokhara 15, Kaski, Nepal; [Timilsina, Ramesh] Tribhuwan Univ, Inst Forestry, Kirtipur, Nepal; [Behroozian, Maryam] Ferdowsi Univ Mashhad, Res Ctr Plant Sci, Dept Bot, Herbarium FUMH, Mashhad, Iran; [Peterson, A. Townsend] Univ Kansas, Biodivers Inst, Lawrence, KS USA; [Poudel, Megharaj] Minist Forests &amp; Environm, Forest Res &amp; Training Ctr, Kathmandu, Nepal; [Alwar, M. Sathya Sangeetha] Univ Trans Disciplinary Hlth Sci &amp; Technol TDU, Bengaluru, India; [Wijewickrama, Tharanga] Univ Peradeniya, Postgrad Inst Sci, Peradeniya, Sri Lanka; [Osorio-Olvera, Luis] Univ Nacl Autonoma Mexico, Lab Genet &amp; Ecol, Inst Ecol, Mexico City, Mexico</t>
  </si>
  <si>
    <t>Tribhuvan University; Institute of Forestry (IOF) - Nepal; Tribhuvan University; Institute of Forestry (IOF) - Nepal; Ferdowsi University Mashhad; University of Kansas; University of Peradeniya; Universidad Nacional Autonoma de Mexico</t>
  </si>
  <si>
    <t>Behroozian, M (corresponding author), Ferdowsi Univ Mashhad, Res Ctr Plant Sci, Dept Bot, Herbarium FUMH, Mashhad, Iran.</t>
  </si>
  <si>
    <t>maryam.behroozian94@gmail.com</t>
  </si>
  <si>
    <t>Osorio-Olvera, Luis/0000-0003-0701-5398; Poudel, Megharaj/0000-0002-4225-9956</t>
  </si>
  <si>
    <t>Jagaran Community Development Centre, Nepal [03]; Nepal</t>
  </si>
  <si>
    <t>Jagaran Community Development Centre, Nepal; Nepal</t>
  </si>
  <si>
    <t>This work was supported by Jagaran Community Development Centre (JCDC) , Nepal [grant numbers 03] .</t>
  </si>
  <si>
    <t>10.1016/j.ecoinf.2022.101722</t>
  </si>
  <si>
    <t>2Z1WS</t>
  </si>
  <si>
    <t>WOS:000826376800006</t>
  </si>
  <si>
    <t>Jhala, HY; Qureshi, Q; Jhala, YV; Black, SA</t>
  </si>
  <si>
    <t>Jhala, Harshini Y.; Qureshi, Qamar; Jhala, Yadvendradev V.; Black, Simon A.</t>
  </si>
  <si>
    <t>Feasibility of reintroducing grassland megaherbivores, the greater one-horned rhinoceros, and swamp buffalo within their historic global range</t>
  </si>
  <si>
    <t>SPECIES DISTRIBUTION MODELS; WATER-BUFFALO; LARGE CARNIVORES; BUBALUS-ARNEE; NATIONAL-PARK; POPULATION; UNICORNIS; SELECTION; ACCURACY; THREATS</t>
  </si>
  <si>
    <t>Reintroduction of endangered species is an effective and increasingly important conservation strategy once threats have been addressed. The greater one-horned rhinoceros and swamp buffalo have declined through historic hunting and habitat loss. We identify and evaluate available habitat across their historic range (India, Nepal, and Bhutan) for reintroducing viable populations. We used Species Distribution Models in Maxent to identify potential habitats and evaluated model-identified sites through field visits, interviews of wildlife managers, literature, and population-habitat viability analysis. We prioritize sites based on size, quality, protection, management effectiveness, biotic pressures, and potential of conflict with communities. Our results suggest that populations greater than 50 for rhinoceros and 100 for buffalo were less susceptible to extinction, and could withstand some poaching, especially if supplemented or managed as a metapopulation. We note some reluctance by managers to reintroduce rhinoceros due to high costs associated with subsequent protection. Our analysis subsequently prioritised Corbett and Valmiki, for rhino reintroduction and transboundary complexes of Chitwan-Parsa-Valmiki and Dudhwa-Pilibhit-Shuklaphanta-Bardia for buffalo reintroductions. Establishing new safety-nets and supplementing existing populations of these megaherbivores would ensure their continued survival and harness their beneficial effect on ecosystems and conspecifics like pygmy hog, hispid hare, swamp deer, hog deer, and Bengal florican.</t>
  </si>
  <si>
    <t>[Jhala, Harshini Y.; Black, Simon A.] Univ Kent, Durrell Inst Conservat &amp; Ecol, Sch Anthropol &amp; Conservat, Canterbury CT2 7NZ, Kent, England; [Jhala, Harshini Y.; Qureshi, Qamar; Jhala, Yadvendradev V.] Wildlife Inst India, Dehra Dun 248001, Uttarakhand, India</t>
  </si>
  <si>
    <t>University of Kent; Wildlife Institute of India</t>
  </si>
  <si>
    <t>Jhala, HY; Black, SA (corresponding author), Univ Kent, Durrell Inst Conservat &amp; Ecol, Sch Anthropol &amp; Conservat, Canterbury CT2 7NZ, Kent, England.;Jhala, HY (corresponding author), Wildlife Inst India, Dehra Dun 248001, Uttarakhand, India.</t>
  </si>
  <si>
    <t>harshiniyj@gmail.com; S.Black@kent.ac.uk</t>
  </si>
  <si>
    <t>University of Kent; Durrell Institute of Conservation and Ecology</t>
  </si>
  <si>
    <t>We would like to thank V. B. Mathur, Director Wildlife Institute of India and the G. S. Rawat Dean for their support. We thank the University of Kent and Durrell Institute of Conservation and Ecology for providing funding. Ninad Mungi and Swati Saini are acknowledged for their help with GIS. We thank Protected Area and State officials for providing insights on management challenges. We thank P. J. Deka for information on Swamp Buffalo. We thank N Subedi from the National Trust Nature Conservation, Nepal, for sharing data on rhino and buffalo locations. R. Y. Jhala is especially thanked for her support.</t>
  </si>
  <si>
    <t>FEB 24</t>
  </si>
  <si>
    <t>10.1038/s41598-021-83174-4</t>
  </si>
  <si>
    <t>QT8AI</t>
  </si>
  <si>
    <t>Green Accepted, gold, Green Published</t>
  </si>
  <si>
    <t>WOS:000626810000016</t>
  </si>
  <si>
    <t>Dad, JM; Rashid, I</t>
  </si>
  <si>
    <t>Dad, Javaid M.; Rashid, Irfan</t>
  </si>
  <si>
    <t>Differential responses of Kashmir Himalayan threatened medicinal plants to anticipated climate change</t>
  </si>
  <si>
    <t>ENVIRONMENTAL CONSERVATION</t>
  </si>
  <si>
    <t>biodiversity; climate change; endangered plants; Kashmir Himalaya; MaxEnt</t>
  </si>
  <si>
    <t>SPECIES DISTRIBUTION MODELS; ACONITUM-HETEROPHYLLUM; WESTERN HIMALAYA; GUREZ VALLEY; SAMPLE-SIZE; CONSERVATION; BIODIVERSITY; ACCURACY; IMPACTS; PATTERN</t>
  </si>
  <si>
    <t>As natural and anthropogenic forcings impel anticipated climate change, their effects on biodiversity and environmental sustainability are evident. A fundamental question that is often overlooked is: which changes in climate will cause the redistribution or extinction of threatened species? Here, we mapped and modelled the current and future geographical distributions of the four threatened medicinal plants - Aconitum heterophyllum Wall. ex Royle, Fritillaria cirrhosa D.Don, Meconopsis aculeata Royle and Rheum webbianum Royle - in Kashmir Himalaya using maximum entropy (MaxEnt) modelling. Species occurrence records were collated from detailed field studies carried out between the years 2010 and 2020. Four general circulation models for Representative Concentration Pathway (RCP) 4.5 and RCP8.5 climate change scenarios were chosen for future range changes over periods around 2050 (average for 2041-2060) and 2070 (average of 2061-2080). Notable differences existed between species in their responses to predictive environmental variables of temperature and precipitation. Increase in the most suitable habitat, except for A. heterophyllum and R. webbianum, were evident across Himalayan Mountain regions, while the Pir Panjal mountain region exhibited a decrease for all four species under future climate change scenarios. This study exemplifies the idiosyncratic response of narrow-range plants to expected future climate change and highlights conservation implications.</t>
  </si>
  <si>
    <t>[Dad, Javaid M.; Rashid, Irfan] Univ Kashmir, Dept Bot, Srinagar 190006, Jammu &amp; Kashmir, India</t>
  </si>
  <si>
    <t>Rashid, I (corresponding author), Univ Kashmir, Dept Bot, Srinagar 190006, Jammu &amp; Kashmir, India.</t>
  </si>
  <si>
    <t>irfanrashid@uok.edu.in</t>
  </si>
  <si>
    <t>Rashid, Irfan/HJH-9395-2023</t>
  </si>
  <si>
    <t>Rashid, Irfan/0000-0002-9304-228X</t>
  </si>
  <si>
    <t>Human Resource Development Group of the Council of Scientific and Industrial Research (CSIR), India [13 (9091-A)/2021]</t>
  </si>
  <si>
    <t>Human Resource Development Group of the Council of Scientific and Industrial Research (CSIR), India</t>
  </si>
  <si>
    <t>Funding for this research was provided by the Human Resource Development Group of the Council of Scientific and Industrial Research (CSIR), India, vide Award No. 13 (9091-A)/2021 to the first author.</t>
  </si>
  <si>
    <t>CAMBRIDGE UNIV PRESS</t>
  </si>
  <si>
    <t>32 AVENUE OF THE AMERICAS, NEW YORK, NY 10013-2473 USA</t>
  </si>
  <si>
    <t>0376-8929</t>
  </si>
  <si>
    <t>1469-4387</t>
  </si>
  <si>
    <t>ENVIRON CONSERV</t>
  </si>
  <si>
    <t>Environ. Conserv.</t>
  </si>
  <si>
    <t>PII S0376892922000030</t>
  </si>
  <si>
    <t>10.1017/S0376892922000030</t>
  </si>
  <si>
    <t>YW6WP</t>
  </si>
  <si>
    <t>Bronze</t>
  </si>
  <si>
    <t>WOS:000753556000008</t>
  </si>
  <si>
    <t>Padalia, H; Bahuguna, U</t>
  </si>
  <si>
    <t>Padalia, Hitendra; Bahuguna, Utsav</t>
  </si>
  <si>
    <t>Spatial modelling of congruence of native biodiversity and potential hotspots of forest invasive species (FIS) in central Indian landscape</t>
  </si>
  <si>
    <t>Exotic plants; Landscape; Phytorichness; Potential invasion; Priority setting</t>
  </si>
  <si>
    <t>IMPACTS; RICHNESS; COMMUNITIES; ECOSYSTEMS; PLANTS; ALIEN; DOMINANCE; DIVERSITY; PATTERNS</t>
  </si>
  <si>
    <t>The tropical forest ecosystems across the globe are under major threats from spread of exotic invasive plant species. Identification of biodiversity rich areas prone to large-scale plant invasion and their prioritisation is vital for targeting prevention and control programmes. Recent availability of field inventoried forest native and forest invasive species (FIS) data from a nation-wide biodiversity project in India, has served as a valuable source of information for conservation prioritization. Our approach considers prioritisation of phytogeographic areas based on congruence of spatial pattern of phytorichness distribution and spatial pattern of potential spread of hotspots of multiple FIS. We modelled native phytorichness at landscape scale following a three-tier methodology of mapping of habitat types, field sampling of vascular plants and spatial modelling with landscape matrices for central Indian landscape in India. The hotspots of multiple FIS were modelled with occurrences of 98 species, and optimally chosen environmental covariates using MaxEnt. We then integrated phytorichness and FIS invasion hotspots information to identify priority zones (high, medium and low) for informed policy decisions for conservation actions. Study emphasises that potential hotspots of invasive species should be considered for conservation priority setting. (C) 2017 Elsevier GmbH. All rights reserved.</t>
  </si>
  <si>
    <t>[Padalia, Hitendra; Bahuguna, Utsav] Indian Inst Remote Sensing ISRO, Forestry &amp; Ecol Dept, 4 Kalidas Rd, Dehra Dun 248001, Uttarakhand, India</t>
  </si>
  <si>
    <t>Padalia, H (corresponding author), Indian Inst Remote Sensing ISRO, Forestry &amp; Ecol Dept, 4 Kalidas Rd, Dehra Dun 248001, Uttarakhand, India.</t>
  </si>
  <si>
    <t>hitendra@iirs.gov.in; utsavbahugunaofficial@gmail.com</t>
  </si>
  <si>
    <t>10.1016/j.jnc.2017.02.001</t>
  </si>
  <si>
    <t>ET8ZG</t>
  </si>
  <si>
    <t>WOS:000400593400005</t>
  </si>
  <si>
    <t>Sen, S; Gode, A; Ramanujam, S; Ravikanth, G; Aravind, NA</t>
  </si>
  <si>
    <t>Sen, Sandeep; Gode, Ameya; Ramanujam, Srirama; Ravikanth, G.; Aravind, N. A.</t>
  </si>
  <si>
    <t>Modeling the impact of climate change on wild Piper nigrum (Black Pepper) in Western Ghats, India using ecological niche models</t>
  </si>
  <si>
    <t>JOURNAL OF PLANT RESEARCH</t>
  </si>
  <si>
    <t>Piper nigrum; MaxEnt; Niche centroid; Future climate; Centres of diversity</t>
  </si>
  <si>
    <t>SPECIES DISTRIBUTIONS; FUTURE CLIMATE; SUMMER MONSOON; EVOLUTION</t>
  </si>
  <si>
    <t>The center of diversity of Piper nigrum L. (Black Pepper), one of the highly valued spice crops is reported to be from India. Black pepper is naturally distributed in India in the Western Ghats biodiversity hotspot and is the only known existing source of its wild germplasm in the world. We used ecological niche models to predict the potential distribution of wild P. nigrum in the present and two future climate change scenarios viz (A1B) and (A2A) for the year 2080. Three topographic and nine uncorrelated bioclim variables were used to develop the niche models. The environmental variables influencing the distribution of wild P. nigrum across different climate change scenarios were identified. We also assessed the direction and magnitude of the niche centroid shift and the change in niche breadth to estimate the impact of projected climate change on the distribution of P. nigrum. The study shows a niche centroid shift in the future climate scenarios. Both the projected future climate scenarios predicted a reduction in the habitat of P. nigrum in Southern Western Ghats, which harbors many wild accessions of P. nigrum. Our results highlight the impact of future climate change on P. nigrum and provide useful information for designing sound germplasm conservation strategies for P. nigrum.</t>
  </si>
  <si>
    <t>[Sen, Sandeep; Gode, Ameya; Ramanujam, Srirama; Ravikanth, G.; Aravind, N. A.] ATREE, Suri Sehgal Ctr Biodivers &amp; Conservat, Bangalore 560064, Karnataka, India; [Sen, Sandeep] Manipal Univ, Manipal 576104, Karnataka, India</t>
  </si>
  <si>
    <t>Manipal Academy of Higher Education (MAHE)</t>
  </si>
  <si>
    <t>Sen, S; Aravind, NA (corresponding author), ATREE, Suri Sehgal Ctr Biodivers &amp; Conservat, Bangalore 560064, Karnataka, India.;Sen, S (corresponding author), Manipal Univ, Manipal 576104, Karnataka, India.</t>
  </si>
  <si>
    <t>sensand@gmail.com; aravind@atree.org</t>
  </si>
  <si>
    <t>G, Ravikanth/AAI-5668-2020</t>
  </si>
  <si>
    <t>G, Ravikanth/0000-0002-9399-8580; sen, sandeep/0000-0001-8804-8786; Neelavar Ananthram, Aravind/0000-0002-4515-8421</t>
  </si>
  <si>
    <t>IAPT (International Association for Plant Taxonomy) Bratislava; Tata Social Welfare Trust; Royal Norwegian Embassy; DST India [YSS/2015/000234]</t>
  </si>
  <si>
    <t>IAPT (International Association for Plant Taxonomy) Bratislava; Tata Social Welfare Trust; Royal Norwegian Embassy; DST India(Department of Science &amp; Technology (India))</t>
  </si>
  <si>
    <t>We thank the Forest Departments of Karnataka and Kerala for permission to undertake the fieldwork in the Western Ghats. We thank, Thomson Davis and R. Ganesan for helping in collecting accurate field data and herbarium data; David Moo-Llanes, Janine M. Ramsey, Aniruddha, Sunil Kumar and Gururaja K. V. for useful discussions. The field work was supported by a grant from IAPT (International Association for Plant Taxonomy) Bratislava to SS. SS received fellowship support from Tata Social Welfare Trust and Royal Norwegian Embassy. SR received support from DST India (YSS/2015/000234). Authors are thankful to the anonymous reviewers to improve the quality of this manuscript.</t>
  </si>
  <si>
    <t>0918-9440</t>
  </si>
  <si>
    <t>1618-0860</t>
  </si>
  <si>
    <t>J PLANT RES</t>
  </si>
  <si>
    <t>J. Plant Res.</t>
  </si>
  <si>
    <t>10.1007/s10265-016-0859-3</t>
  </si>
  <si>
    <t>EA3ME</t>
  </si>
  <si>
    <t>WOS:000386506000004</t>
  </si>
  <si>
    <t>Singh, PB; Mainali, K; Jiang, ZG; Thapa, A; Subedi, N; Awan, MN; Ilyas, O; Luitel, H; Zhou, ZX; Hu, HJ</t>
  </si>
  <si>
    <t>Singh, Paras Bikram; Mainali, Kumar; Jiang, Zhigang; Thapa, Arjun; Subedi, Naresh; Awan, Muhammad Naeem; Ilyas, Orus; Luitel, Himal; Zhou, Zhixin; Hu, Huijian</t>
  </si>
  <si>
    <t>Projected distribution and climate refugia of endangered Kashmir musk deer Moschus cupreus in greater Himalaya, South Asia</t>
  </si>
  <si>
    <t>SPECIES DISTRIBUTION; ECOLOGICAL NICHE; POTENTIAL DISTRIBUTION; WESTERN HIMALAYA; NEPAL HIMALAYA; TREE-RINGS; RED PANDA; CONSERVATION; MAXENT; BIODIVERSITY</t>
  </si>
  <si>
    <t>Kashmir musk deer Moschus cupreus (KMD) are the least studied species of musk deer. We compiled genetically validated occurrence records of KMD to construct species distribution models using Maximum Entropy. We show that the distribution of KMD is limited between central Nepal on the east and north-east Afghanistan on the west and is primarily determined by precipitation of driest quarter, annual mean temperature, water vapor, and precipitation during the coldest quarter. Precipitation being the most influential determinant of distribution suggests the importance of pre-monsoon moisture for growth of the dominant vegetation, Himalayan birch Betula utilis and Himalayan fir Abies spectabilis, in KMD's preferred forests. All four Representative Concentration Pathway Scenarios result an expansion of suitable habitat in Uttarakhand, India, west Nepal and their associated areas in China in 2050s and 2070s but a dramatic loss of suitable habitat elsewhere (Kashmir region and Pakistan-Afghanistan border). About 1/4(th) of the current habitat will remain as climate refugia in future. Since the existing network of protected areas will only include a tiny fraction (4%) of the climatic refugia of KMD, the fate of the species will be determined by the interplay of more urgent short-term forces of poaching and habitat degradation and long-term forces of climate change.</t>
  </si>
  <si>
    <t>[Singh, Paras Bikram; Zhou, Zhixin; Hu, Huijian] Guangdong Inst Appl Biol Resources, Guangdong Key Lab Anim Conservat &amp; Resource Utili, Xinganxi Rd, Guangzhou, Peoples R China; [Mainali, Kumar] Natl Socioenvironm Synth Ctr, Annapolis, MD USA; [Jiang, Zhigang] Chinese Acad Sci, Inst Zool, Key Lab Anim Ecol &amp; Conservat Biol, Beichen West Rd, Beijing 100101, Peoples R China; [Jiang, Zhigang] Univ Chinese Acad Sci, Beijing 100049, Peoples R China; [Thapa, Arjun] Small Mammals Conservat &amp; Res Fdn, Kathmandu, Nepal; [Singh, Paras Bikram; Subedi, Naresh] Natl Trust Nat Conservat, Khumaltar, Lalitpur, Nepal; [Awan, Muhammad Naeem] Earth Day Network, Islamabad, Pakistan; [Ilyas, Orus] Aligarh Muslim Univ, Dept Wildlife Sci, Aligarh, Uttar Pradesh, India; [Luitel, Himal] Agr &amp; Forestry Univ, Ctr Biotechnol, Rampur, Chitwan, Nepal; [Mainali, Kumar] Chesapeake Conservancy, Conservat Innovat Ctr, Annapolis, MD USA</t>
  </si>
  <si>
    <t>Guangdong Academy of Sciences; Institute of Zoology, Guangdong Academy of Sciences; Chinese Academy of Sciences; Institute of Zoology, CAS; Chinese Academy of Sciences; University of Chinese Academy of Sciences, CAS; Aligarh Muslim University</t>
  </si>
  <si>
    <t>Hu, HJ (corresponding author), Guangdong Inst Appl Biol Resources, Guangdong Key Lab Anim Conservat &amp; Resource Utili, Xinganxi Rd, Guangzhou, Peoples R China.</t>
  </si>
  <si>
    <t>13922339577@139.com</t>
  </si>
  <si>
    <t>Zhou, Zhixin/AAK-6744-2020; Mainali, Kumar/AFM-6006-2022; Zhou, Zhixin/GSD-7016-2022</t>
  </si>
  <si>
    <t>Zhou, Zhixin/0000-0002-4055-9672; Luitel, Himal/0000-0003-3844-0469; Jiang, Zhigang/0000-0003-2154-8588</t>
  </si>
  <si>
    <t>GDAS' Project of Science and Technology Development [2019GDASYL-0105044]; National Natural Science Foundation of China [31901220, 31400361]; Biodiversity Survey and Assessment Project of the Ministry of Ecology and Environment, China [2019HJ2096001006]; GDAS Special Project of Science and Technology Development [2019GDASYL-0302007, 2018GDASCX-0107, 2017GDASCX-0107]; CAS-TWAS Presidential Fellowship Program; DST- SERB- Government of India</t>
  </si>
  <si>
    <t>GDAS' Project of Science and Technology Development; National Natural Science Foundation of China(National Natural Science Foundation of China (NSFC)); Biodiversity Survey and Assessment Project of the Ministry of Ecology and Environment, China; GDAS Special Project of Science and Technology Development; CAS-TWAS Presidential Fellowship Program; DST- SERB- Government of India</t>
  </si>
  <si>
    <t>This research was supported by GDAS' Project of Science and Technology Development (2019GDASYL-0105044); the National Natural Science Foundation of China (No. 31901220, No. 31400361); The Biodiversity Survey and Assessment Project of the Ministry of Ecology and Environment, China (2019HJ2096001006); GDAS Special Project of Science and Technology Development (2019GDASYL-0302007); GDAS Special Project of Science and Technology Development (2018GDASCX-0107, 2017GDASCX-0107). We thank National Trust for Nature Conservation, Lalitpur, Nepal for supporting us during the field work. We extend our gratitude to the CAS-TWAS Presidential Fellowship Program for providing PhD fellowship to the first author, Paras Bikram Singh. We thank to Dr. Roger Charles Helm for editing English in our manuscript. We also thank Department of National Parks and Wildlife Conservation (DNPWC) for granting permission to conduct research in the protected areas of the Himalaya and NTNC-ACAP for help during the field work. Moreover, we would like to thank to DST- SERB- Government of India for providing the financial assistance to the co-author of this article (Dr. Orus Ilyas) carry out the work. Thank is also due to the Chief Wildlife Warden of Uttarakhand and other forest staff for providing permission and giving logistic support to carry out the work in protected areas.</t>
  </si>
  <si>
    <t>JAN 30</t>
  </si>
  <si>
    <t>10.1038/s41598-020-58111-6</t>
  </si>
  <si>
    <t>NB3OA</t>
  </si>
  <si>
    <t>WOS:000560423900002</t>
  </si>
  <si>
    <t>Bashir, S</t>
  </si>
  <si>
    <t>Bashir, Subiaya</t>
  </si>
  <si>
    <t>Assessing Alpine Ecosystem Dynamics over the Great Himalayan Mountain Range, Kashmir: Earth Observation and Ecosystem Modeling</t>
  </si>
  <si>
    <t>JOURNAL OF THE GEOLOGICAL SOCIETY OF INDIA</t>
  </si>
  <si>
    <t>The alpine vegetation distribution in the Greater Himalaya, Kashmir is preseted and its projected behavior under changing climate using LANDSAT TM (2002) and LANDSAT-8 (2014) data, mapped at 1:30000 scale and having spatial resolution of 30 m. The alpine vegetation in the region spans similar to 2990 km(2). SRTM DEM was used to delineate the spatial extents of the alpine landscapes (&gt;2500 m asl). A total of nine land use classes which include Alpine pasture, Alpine scrubs, bare land, dense forest, exposed rocks, lakes, rivers, snow and sparse forest were identified in the area. The results reflect both positive and negative changes in all classes over time. Alpine pastures have increased 60.11 km(2) followed by Alpine scrubs, which have increased by 54.70 km(2). Exposed rocks have reduced to 29.22 km(2), while sparse forests have diminished by 23.62 km(2). Bare land has decreased by 14.64 km(2) and snow has declined by 2.04 km(2). Lakes in the area have shrunk by 0.84 km(2) and river by 0.02 km. The overall observed results revealed that Alpine pastures have increased by 17% followed by Alpine scrubs to 15%. The future climate projections from Worldclim (RCP 8.5) and other environmental data used in the MaxEnt model suggest increase in the suitable habitat for the shrub species by the mid of 21(st) century.</t>
  </si>
  <si>
    <t>[Bashir, Subiaya] Annamalai Univ, Dept Earth Sci, Chidambaram 608002, Tamil Nadu, India</t>
  </si>
  <si>
    <t>Annamalai University</t>
  </si>
  <si>
    <t>Bashir, S (corresponding author), Annamalai Univ, Dept Earth Sci, Chidambaram 608002, Tamil Nadu, India.</t>
  </si>
  <si>
    <t>subiayabashir2@gmail.com</t>
  </si>
  <si>
    <t>bashir, Subiaya/AFC-6924-2022</t>
  </si>
  <si>
    <t>Bashir, Subiaya/0000-0001-7032-3508</t>
  </si>
  <si>
    <t>0016-7622</t>
  </si>
  <si>
    <t>0974-6889</t>
  </si>
  <si>
    <t>J GEOL SOC INDIA</t>
  </si>
  <si>
    <t>J. Geol. Soc. India</t>
  </si>
  <si>
    <t>10.1007/s12594-021-1647-9</t>
  </si>
  <si>
    <t>Geosciences, Multidisciplinary</t>
  </si>
  <si>
    <t>Geology</t>
  </si>
  <si>
    <t>QG4DH</t>
  </si>
  <si>
    <t>WOS:000617537500008</t>
  </si>
  <si>
    <t>Adhikari, D; Barik, SK; Upadhaya, K</t>
  </si>
  <si>
    <t>Adhikari, D.; Barik, S. K.; Upadhaya, K.</t>
  </si>
  <si>
    <t>Habitat distribution modelling for reintroduction of Ilex khasiana Purk., a critically endangered tree species of northeastern India</t>
  </si>
  <si>
    <t>Habitat distribution modelling; Potential distribution areas; Reintroduction; MaxEnt; Ilex khasiana Purk.</t>
  </si>
  <si>
    <t>ENVIRONMENTAL DATA; DATA SETS; NICHE; AREAS</t>
  </si>
  <si>
    <t>Only ca. 3000 individuals of Hex khasiana Purk. are surviving today. The tree species is endemic to Khasi hills of northeast India, and is critically endangered. For improving the conservation status of the species, potential area and habitat for reintroduction were predicted using Maximum Entropy (MaxEnt) distribution modelling algorithm. The model was developed using 16 locality data in the native range of Khasi hills, and 16 environmental parameters including enhanced vegetation index (EVI) and digital elevation data. The model predicted that the suitable habitats of I. khasiana was restricted to an area of approximate to 500 km(2) in the Khasi hills of Meghalaya. The distribution of potential habitats was strongly influenced by elevation and the EVI layers for the period April-May, which corresponds to the flowering phase of the species, thus indicating the importance of flowering stage in determining the species distribution. Population status was positively correlated with higher model thresholds in the undisturbed habitats confirming the usefulness of the habitat model in population monitoring, particularly in predicting the successful establishment of the species. The study delineated the potential habitats in the higher elevations of Khasi hills within the current home range where the species can be reintroduced. (C) 2011 Elsevier B.V. All rights reserved.</t>
  </si>
  <si>
    <t>[Adhikari, D.; Barik, S. K.] NE Hill Univ, Ctr Adv Studies Bot, Shillong 793022, Meghalaya, India; [Upadhaya, K.] NE Hill Univ, Dept Basic Sci &amp; Social Sci, Shillong 793022, Meghalaya, India</t>
  </si>
  <si>
    <t>North Eastern Hill University; North Eastern Hill University</t>
  </si>
  <si>
    <t>Barik, SK (corresponding author), NE Hill Univ, Ctr Adv Studies Bot, Shillong 793022, Meghalaya, India.</t>
  </si>
  <si>
    <t>sarojkbarik@yahoo.com</t>
  </si>
  <si>
    <t>BARIK, SAROJ KANTA/ADR-1820-2022; Adhikari, Dibyendu/GPW-8128-2022</t>
  </si>
  <si>
    <t>BARIK, SAROJ KANTA/0000-0002-1795-9539; Adhikari, Dibyendu/0000-0002-5057-0541; Upadhaya, Krishna/0000-0002-6351-2834</t>
  </si>
  <si>
    <t>10.1016/j.ecoleng.2011.12.004</t>
  </si>
  <si>
    <t>910DI</t>
  </si>
  <si>
    <t>WOS:000301617000006</t>
  </si>
  <si>
    <t>Rawat, N; Purohit, S; Painuly, V; Negi, GS; Bisht, MPS</t>
  </si>
  <si>
    <t>Rawat, Neelam; Purohit, Saurabh; Painuly, Vikas; Negi, Govind Singh; Bisht, Mahendra Pratap Singh</t>
  </si>
  <si>
    <t>Habitat distribution modeling of endangered medicinal plant Picrorhiza kurroa (Royle ex Benth) under climate change scenarios in Uttarakhand Himalaya, India</t>
  </si>
  <si>
    <t>P. Kurroa; Endangered; Maximum entropy; BCC-CSM2-MR; Uttarakhand Himalaya</t>
  </si>
  <si>
    <t>SPECIES DISTRIBUTION MODELS; POTENTIAL DISTRIBUTION; CONSERVATION; MAXENT; CONSUMPTION; PICROSIDES; YUNNAN</t>
  </si>
  <si>
    <t>Climate change has been the key factor in changing the alpine vegetation's habitat and causing it to migrate to higher latitudes. The present study aims to model the current and future potential habitat distribution of endangered medicinal plant Picrorhiza kurroa Royle ex Benth in Uttarakhand Himalaya using the maximum entropy (MaxEnt) modeling. We initially select twenty-two environmental variables (bioclimatic + topographic) got from the Fifty-four (54) species occurrence points, which were further reduced to nine variables to prevent multicollinearity. Shared Socioeconomic Pathways (SSP1-2.6 and SSP2-4.5) from the CMIP6 (BCC-CSM2-MR) climate model for the periods 2041-60 and 2061-80 were used to predict the current and future habitat distribution of P. kurroa. Results showed that the precipitation of the driest month (Bio 14; 33.8%), isothermality (Bio 3; 20.2%), mean temperature of warmest quarter (Bio 10; 12.7%), and temperature annual range (Bio 7; 12.2%) were the important bioclimatic variables influencing the habitat of P. kurroa. Overall, there is a decrease in the habitat of P. kurroa under climate change scenarios. The present results may prove insightful for the decision makers to identify suitable sites in the wild for the further propagation of P. kurroa.</t>
  </si>
  <si>
    <t>[Rawat, Neelam; Painuly, Vikas] Uttarakhand Space Applicat Ctr, Forestry &amp; Climate Div, Dehra Dun, Uttarakhand, India; [Purohit, Saurabh] Indian Inst Remote Sensing, Water Resources Dept, Dehra Dun, Uttarakhand, India; [Purohit, Saurabh] Forest Res Inst Deemed Univ, Dehra Dun, Uttarakhand, India; [Negi, Govind Singh; Bisht, Mahendra Pratap Singh] Uttarakhand Space Applicat Ctr, Dehra Dun, Uttarakhand, India</t>
  </si>
  <si>
    <t>Department of Space (DoS), Government of India; Indian Space Research Organisation (ISRO); Indian Institute of Remote Sensing (IIRS); Indian Council of Forestry Research &amp; Education (ICFRE); Forest Research Institute (FRI)</t>
  </si>
  <si>
    <t>Purohit, S (corresponding author), Indian Inst Remote Sensing, Water Resources Dept, Dehra Dun, Uttarakhand, India.</t>
  </si>
  <si>
    <t>saurabhpurohit10@gmail.com</t>
  </si>
  <si>
    <t>Purohit, Saurabh/AFV-2642-2022</t>
  </si>
  <si>
    <t>Purohit, Saurabh/0000-0003-1683-933X</t>
  </si>
  <si>
    <t>National Medicinal Plant Board (NMPB) , Ministry of AYUSH, Government of India [Z.18017/187/CSS/R&amp;D/UK-03/2015-16-NMPB]</t>
  </si>
  <si>
    <t>National Medicinal Plant Board (NMPB) , Ministry of AYUSH, Government of India</t>
  </si>
  <si>
    <t>This study is funded by National Medicinal Plant Board (NMPB) , Ministry of AYUSH, Government of India (Grant# Z.18017/187/CSS/R&amp;D/UK-03/2015-16-NMPB) . The authors are grateful to the government officials of the State forest department of Uttarakhand for their permission and support during the fieldwork.</t>
  </si>
  <si>
    <t>10.1016/j.ecoinf.2021.101550</t>
  </si>
  <si>
    <t>1C3QQ</t>
  </si>
  <si>
    <t>WOS:000793038300004</t>
  </si>
  <si>
    <t>Goncalves, E; Herrera, I; Duarte, M; Bustamante, RO; Lampo, M; Velásquez, G; Sharma, GP; García-Rangel, S</t>
  </si>
  <si>
    <t>Goncalves, Estefany; Herrera, Ileana; Duarte, Milen; Bustamante, Ramiro O.; Lampo, Margarita; Velasquez, Grisel; Sharma, Gyan P.; Garcia-Rangel, Shaenandhoa</t>
  </si>
  <si>
    <t>Global Invasion of Lantana camara : Has the Climatic Niche Been Conserved across Continents?</t>
  </si>
  <si>
    <t>SPECIES DISTRIBUTION MODELS; RANGE EXPANSION; EVOLUTION; SHIFTS; PREDICTION; RARE</t>
  </si>
  <si>
    <t>Lantana camara, a native plant from tropical America, is considered one of the most harmful invasive species worldwide. Several studies have identified potentially invasible areas under scenarios of global change, on the assumption that niche is conserved during the invasion process. Recent studies, however, suggest that many invasive plants do not conserve their niches. Using Principal Components Analyses (PCA), we tested the hypothesis of niche conservatism for L. camara by comparing its native niche in South America with its expressed niche in Africa, Australia and India. Using MaxEnt, the estimated niche for the native region was projected onto each invaded region to generate potential distributions there. Our results demonstrate that while L. camara occupied subsets of its original native niche in Africa and Australia, in India its niche shifted significantly. There, 34% of the occurrences were detected in warmer habitats nonexistent in its native range. The estimated niche for India was also projected onto Africa and Australia to identify other vulnerable areas predicted from the observed niche shift detected in India. As a result, new potentially invasible areas were identified in central Africa and southern Australia. Our findings do not support the hypothesis of niche conservatism for the invasion of L. camara. The mechanisms that allow this species to expand its niche need to be investigated in order to improve our capacity to predict long-term geographic changes in the face of global climatic changes.</t>
  </si>
  <si>
    <t>[Goncalves, Estefany; Herrera, Ileana; Lampo, Margarita; Velasquez, Grisel] Inst Venezolano Invest Cient, Ctr Ecol, Caracas, Venezuela; [Goncalves, Estefany; Garcia-Rangel, Shaenandhoa] Univ Simon Bolivar, Dept Estudios Ambientales, Caracas, Venezuela; [Duarte, Milen; Bustamante, Ramiro O.] Univ Chile, Fac Ciencias, Dept Cs Ecol, Santiago, Chile; [Duarte, Milen; Bustamante, Ramiro O.] Univ Chile, Fac Ciencias, Inst Ecol &amp; Biodiversidad, Santiago, Chile; [Sharma, Gyan P.] Univ Delhi, Dept Environm Studies, Delhi 110007, India</t>
  </si>
  <si>
    <t>Venezuelan Institute Science Research; Simon Bolivar University; Universidad de Chile; Universidad de Chile; University of Delhi</t>
  </si>
  <si>
    <t>Herrera, I (corresponding author), Inst Venezolano Invest Cient, Ctr Ecol, Caracas, Venezuela.</t>
  </si>
  <si>
    <t>herrera.ita@gmail.com; rbustama@uchile.cl; mlampo@ivic.gob.ve</t>
  </si>
  <si>
    <t>Herrera, Ileana/F-8732-2017; BUSTAMANTE, RAMIRO/I-7353-2019</t>
  </si>
  <si>
    <t>Herrera, Ileana/0000-0002-7201-7085; Duarte, Milen/0000-0003-4784-9880; Lampo, Margarita/0000-0002-3669-701X</t>
  </si>
  <si>
    <t>Instituto Venezolano de Investigaciones Cientificas, Venezuela; Instituto de Ecologia y Biodiversidad-Universidad de Chile, Chile [ICM P05-002]; Centre of Excellence for Invasion Biology (CIB), University of Stellenbosch, South Africa; University of Delhi, India</t>
  </si>
  <si>
    <t>Instituto Venezolano de Investigaciones Cientificas, Venezuela; Instituto de Ecologia y Biodiversidad-Universidad de Chile, Chile; Centre of Excellence for Invasion Biology (CIB), University of Stellenbosch, South Africa; University of Delhi, India(University of Delhi)</t>
  </si>
  <si>
    <t>This project received financial support from Instituto Venezolano de Investigaciones Cientificas, Venezuela (to IH); Instituto de Ecologia y Biodiversidad-Universidad de Chile, Chile (project ICM P05-002 to ROB), Centre of Excellence for Invasion Biology (CIB), University of Stellenbosch, South Africa for the Post Doctoral funding (to GPS) and a seed and research grant -University of Delhi, India (to GPS). UniSig-Instituto Venezolano de Investigaciones Cientificas provided the computers used in modeling. The funders had no role in study design, data collection and analysis, decision to publish, or preparation of the manuscript.</t>
  </si>
  <si>
    <t>OCT 24</t>
  </si>
  <si>
    <t>e111468</t>
  </si>
  <si>
    <t>10.1371/journal.pone.0111468</t>
  </si>
  <si>
    <t>AS0BL</t>
  </si>
  <si>
    <t>Green Published, Green Submitted, gold</t>
  </si>
  <si>
    <t>WOS:000343943500101</t>
  </si>
  <si>
    <t>Bora, JK; Awasthi, N; Kumar, U; Goswami, S; Pradhan, A; Prasad, A; Laha, DR; Shukla, R; Shukla, SK; Qureshi, Q; Jhala, YV</t>
  </si>
  <si>
    <t>Bora, Jayanta Kumar; Awasthi, Neha; Kumar, Ujjwal; Goswami, Shravana; Pradhan, Anup; Prasad, Ashish; Laha, Deb Ranjan; Shukla, Rakesh; Shukla, Sanjay Kumar; Qureshi, Qamar; Jhala, Yadvendradev, V</t>
  </si>
  <si>
    <t>Assessing the habitat use, suitability and activity pattern of the rusty-spotted cat Prionailurus rubiginosus in Kanha Tiger Reserve, India</t>
  </si>
  <si>
    <t>camera trapping; conservation planning; habitat use; Ivlev's index; MaxEnt</t>
  </si>
  <si>
    <t>MAMMALIA CARNIVORA FELIDAE; ECOLOGICAL NICHE MODELS; SPECIES DISTRIBUTIONS; MADHYA-PRADESH; CLIMATE-CHANGE; TAMIL-NADU; LEOPARD; BENGALENSIS; FOREST; PERFORMANCE</t>
  </si>
  <si>
    <t>The rusty-spotted cat Prionailurus rubiginosus is the smallest wildcat in the world, endemic to India, Nepal and Sri Lanka. Although new occurrence records have recently been reported from different geographic localities in India and Nepal, there is still a lack of information on its biology and habitat use that are required for its conservation planning. Herein, we report results from systematic, long-term (2014-2018) camera trapping in Kanha Tiger Reserve, India, to evaluate the habitat use, suitability and activity pattern of the rusty-spotted cat and model its local distribution with habitat and anthropogenic covariates. Thick canopied forest and rugged terrain were found to be extensively used and preferred by the rusty-spotted cat. It was also recorded in the multiple-use buffer zone forests in close proximity to agriculture. The species is nocturnal and its activity seems to coincide with its major prey. The guiding philosophy of tiger reserves in India is to use the tiger as an umbrella species for biodiversity conservation, and often these reserves are intensively managed to enhance tiger and prey populations. This approach, however, may not cater to the requirements of other less charismatic sympatric species, and those of the rusty-spotted cat also need to be considered for its continued survival.</t>
  </si>
  <si>
    <t>[Bora, Jayanta Kumar; Awasthi, Neha; Kumar, Ujjwal; Goswami, Shravana; Pradhan, Anup; Prasad, Ashish; Laha, Deb Ranjan; Qureshi, Qamar; Jhala, Yadvendradev, V] Wildlife Inst India, Dehra Dun 248001, Uttarakhand, India; [Shukla, Rakesh; Shukla, Sanjay Kumar] Kanha Tiger Reserve, Madhya Pradesh Forest Dept, Mandla 481661, Madhya Pradesh, India</t>
  </si>
  <si>
    <t>Bora, JK (corresponding author), Wildlife Inst India, Dehra Dun 248001, Uttarakhand, India.</t>
  </si>
  <si>
    <t>jkborah@gmail.com</t>
  </si>
  <si>
    <t>Bora, Jayanta Kumar/AAE-5027-2021</t>
  </si>
  <si>
    <t>Bora, Jayanta/0000-0002-5382-6442; AWASTHI, NEHA/0000-0003-2545-9136; KUMAR, UJJWAL/0000-0003-4215-8781</t>
  </si>
  <si>
    <t>National Tiger Conservation Authority, New Delhi, India, Ministry of Environment, Forest and Climate change, Government of India [YVJ/WII/PH-4/NTCA/78]</t>
  </si>
  <si>
    <t>National Tiger Conservation Authority, New Delhi, India, Ministry of Environment, Forest and Climate change, Government of India</t>
  </si>
  <si>
    <t>We thank the Chief Wildlife Warden of Madhya Pradesh and the Management of KTR for permission and logistics for the study. We thank the present and former Field Directors and Deputy Directors for logistic support. This study was funded by the National Tiger Conservation Authority, New Delhi-110003, India, Grant Number: YVJ/WII/PH-4/NTCA/78, Ministry of Environment, Forest and Climate change, Government of India. We thank our field assistants, Nirottam and Kanhaiya, and all the frontline staff of Kanha Tiger Reserve for their help in field data collection and Swati Saini and Ninad Shastri for GIS and technical support.</t>
  </si>
  <si>
    <t>10.1515/mammalia-2019-0032</t>
  </si>
  <si>
    <t>NJ0PE</t>
  </si>
  <si>
    <t>WOS:000565745500006</t>
  </si>
  <si>
    <t>Sharma, K; Chundawat, RS; Van Gruisen, J; Rahmani, AR</t>
  </si>
  <si>
    <t>Sharma, Koustubh; Chundawat, Raghunandan Singh; Van Gruisen, Joanna; Rahmani, Asad Rafi</t>
  </si>
  <si>
    <t>Understanding the patchy distribution of four-horned antelope Tetracerus quadricornis in a tropical dry deciduous forest in Central India</t>
  </si>
  <si>
    <t>JOURNAL OF TROPICAL ECOLOGY</t>
  </si>
  <si>
    <t>distribution probability; habitat use; maxent; Panna Tiger Reserve; tree species richness</t>
  </si>
  <si>
    <t>SPECIES DISTRIBUTIONS; PREDICTION; HERBIVORES</t>
  </si>
  <si>
    <t>At the landscape level, the four-horned antelope is confined to tropical dry deciduous forests and within these, their distribution is patchy. Various factors have been proposed as determinants for their patchy distribution within landscapes, but none provided an adequate explanation. We hypothesized that availability of a constant supply of forage influenced the species distribution. We found that the four-horned antelope mainly fed on fruits and flowers, and that a total of 60% of the tree species in Panna Tiger Reserve bore fruits at different times of the year. High tree species richness in habitat patches was considered a surrogate for constant supply of forage for the four-horned antelope. Data from 547 sighting locations between 2002 and 2006 and six spatial layers were analysed using maximum entropy to produce a probability distribution model for the four-horned antelope in Panna Tiger Reserve. Our model predicted that habitat patches summing up to only 9.5% of the 543 km(2) of Panna Tiger Reserve had high probability of distribution (&gt;0.5) of four-horned antelope. Although all variables contributed to the distribution model of the four-horned antelope, explanatory power was highest for tree species richness within habitat patches. The distribution of four-horned antelope within tropical dry deciduous forests can be treated as an indicator of high tree diversity and hence habitat quality.</t>
  </si>
  <si>
    <t>[Sharma, Koustubh] Snow Leopard Trust, Seattle, WA 98103 USA; [Sharma, Koustubh; Rahmani, Asad Rafi] Bombay Nat Hist Soc, Bombay 400001, Maharashtra, India; [Sharma, Koustubh] Nat Conservat Fdn, Mysore 570002, Karnataka, India; [Chundawat, Raghunandan Singh; Van Gruisen, Joanna] Baagh Aap Aur Van, New Delhi 110017, India</t>
  </si>
  <si>
    <t>Sharma, K (corresponding author), Snow Leopard Trust, 4649 Sunnyside Ave,North Suite 325, Seattle, WA 98103 USA.</t>
  </si>
  <si>
    <t>koustubhsharma@gmail.com</t>
  </si>
  <si>
    <t>Department of Science and Technology; Madhya Pradesh Biodiversity Board</t>
  </si>
  <si>
    <t>Department of Science and Technology(Department of Science &amp; Technology (India)); Madhya Pradesh Biodiversity Board</t>
  </si>
  <si>
    <t>We are grateful to the Department of Science and Technology for funding the study that resulted in this paper and to Madhya Pradesh Biodiversity Board for their support. The Chief Wildlife Warden, Field Directors of Panna Tiger Reserve, Deputy Directors and Range officers along with other forest department staff are thanked for providing necessary permits and ensuring smooth field work during the study. We thank Drs David M. Leslie, Gopi Sundar, Aparajita Datta and Yash Veer Bhatnagar for their useful comments on the manuscript. We are also thankful to the anonymous reviewers for their critical, yet constructive comments. Finally, we would like to express our gratitude and condolences to late Mr Uttam Singh Yadav, our field assistant who lost his life to tuberculosis because of lack of medication in the remote forest village where he lived - had it not been for his skills in identifying vegetation, spotting animals and cooking food, the study would have never been successful.</t>
  </si>
  <si>
    <t>0266-4674</t>
  </si>
  <si>
    <t>1469-7831</t>
  </si>
  <si>
    <t>J TROP ECOL</t>
  </si>
  <si>
    <t>J. Trop. Ecol.</t>
  </si>
  <si>
    <t>10.1017/S0266467413000722</t>
  </si>
  <si>
    <t>AJ5WX</t>
  </si>
  <si>
    <t>WOS:000337762100005</t>
  </si>
  <si>
    <t>Roy, A; Bhattacharya, S; Ramprakash, M; Kumar, AS</t>
  </si>
  <si>
    <t>Roy, Arijit; Bhattacharya, Sudeepto; Ramprakash, M.; Kumar, A. Senthil</t>
  </si>
  <si>
    <t>Modelling critical patches of connectivity for invasive Maling bamboo (Yushania maling) in Darjeeling Himalayas using graph theoretic approach</t>
  </si>
  <si>
    <t>Graph theory; Network connectivity; Invasive species; Modelling</t>
  </si>
  <si>
    <t>LANDSCAPE CONNECTIVITY; HABITAT PATCHES; CONSERVATION; POPULATIONS; AVAILABILITY; BIODIVERSITY; CORRIDORS; NETWORKS; ENVIRONS; INDEXES</t>
  </si>
  <si>
    <t>Graph theoretic network approach has been used to model the potential connectivity of the natural areas in Darjeeling Himalayas which provide connectivity to the invasive species Maling bamboo (Yushania mating). Centrality indices are a tool for quantifying the intuitive notion of relative importance of the elements of a graph. The probability of connectivity (PC) index which takes into account the impact of functional connectivity among the patches like seed dispersal potential was used to identify the natural patches which can act as stepping stone for the spread of the invasive species. The potential niche map of Maling bamboo modelled using species niche model, MaxEnt have been used as the potential areas of its spread from the regions of its current infestations. An open source software (Confer) has been used to model the various graph indices in the spatial domain. Using areas weighted nodes (forest patches) the extent of connectivity among the various patches in the Darjeeling Himalayas have been computed to identify the critical patches responsible for the spread of Maling bamboo. It has been observed that 3 critical forest patches in the Darjeeling Himalaya Singalilla NP in the west, Senchal WLS in the central region and Neora Valley NP are the key vertices for the spread of Maling bamboo. (C) 2016 Elsevier B.V. All rights reserved.</t>
  </si>
  <si>
    <t>[Roy, Arijit; Ramprakash, M.; Kumar, A. Senthil] Indian Space Res Org, Indian Inst Remote Sensing, 4 Kalidas Rd, Dehra Dun 248001, Uttarakhand, India; [Bhattacharya, Sudeepto] Shiv Nadar Univ, Sch Nat Sci, Dept Math, Post Off Shiv Nadar Univ, Greater Noida 201314, Uttar Pradesh, India</t>
  </si>
  <si>
    <t>Department of Space (DoS), Government of India; Indian Space Research Organisation (ISRO); Indian Institute of Remote Sensing (IIRS); Shiv Nadar University</t>
  </si>
  <si>
    <t>Roy, A (corresponding author), Indian Space Res Org, Indian Inst Remote Sensing, 4 Kalidas Rd, Dehra Dun 248001, Uttarakhand, India.</t>
  </si>
  <si>
    <t>arijitroy@iirs.gov.in</t>
  </si>
  <si>
    <t>West Bengal Biodiversity Board, Kolkata, West Bengal</t>
  </si>
  <si>
    <t>The work has been carried out using the data prepared as part of the project Vulnerability assessment of Darjeeling Himalayas to climate change sponsored by West Bengal Biodiversity Board, Kolkata, West Bengal. The authors are thankful to Dr. Subhasis Panda, of Darjeeling Government College, Darjeeling, India for his help in the field identification of the plant species.</t>
  </si>
  <si>
    <t>JUN 10</t>
  </si>
  <si>
    <t>10.1016/j.ecolmodel.2016.02.016</t>
  </si>
  <si>
    <t>DK3EF</t>
  </si>
  <si>
    <t>WOS:000374798900007</t>
  </si>
  <si>
    <t>Shi, N; Wang, CY; Wang, JN; Wu, N; Naudiyal, N; Zhang, L; Wang, LH; Sun, J; Du, WT; Wei, YQ; Chen, WK; Wu, Y</t>
  </si>
  <si>
    <t>Shi, Ning; Wang, Chunya; Wang, Jinniu; Wu, Ning; Naudiyal, Niyati; Zhang, Lin; Wang, Lihua; Sun, Jian; Du, Wentao; Wei, Yanqiang; Chen, Wenkai; Wu, Yan</t>
  </si>
  <si>
    <t>Biogeographic Patterns and Richness of the Meconopsis Species and Their Influence Factors across the Pan-Himalaya and Adjacent Regions</t>
  </si>
  <si>
    <t>Meconopsis; potential distribution; species richness; environmental factors; landscape fragmentation; Himalaya; Qinghai-Tibet Plateau; Hengduan Mountains</t>
  </si>
  <si>
    <t>PLANT DIVERSITY; HABITAT FRAGMENTATION; BIODIVERSITY LOSS; MOUNTAIN REGIONS; CLIMATE-CHANGE; SOIL-MOISTURE; DISTRIBUTIONS; GRASSLAND; SCALE; CONSERVATION</t>
  </si>
  <si>
    <t>Understanding the potential habitat of Meconopsis, their species richness distribution patterns, and their influencing factors are critical for the conservation and rational exploitation of this valuable resource. In this study, we applied the MaxEnt model to predict their potential distribution, mapped the distribution pattern of species richness, and analyzed the variation of species richness along environmental gradients. Finally, we calculated the landscape fragmentation indices between the five subregions. Our results found that: (1) the medium- and high-suitable habitats of Meconopsis were mainly distributed in the central and eastern Himalaya, the Hengduan Mountains, and the southeast edge of the plateau platform, with suitable habitats ranged from 3200 m to 4300 m, whose most important factor is precipitation of the warmest quarter; (2) species richness showed a hump pattern along the environmental gradients except for longitude that showed an increasing trend, mainly concentrated in the south and southeast; and (3) the subregions are in the descending order of species richness: plateau platform, Hengduan Mountains, central, eastern, and western Himalaya; the highest and lowest degree of landscape fragmentation were in the western Himalaya and eastern Himalaya, respectively. Our study provides a theoretical background for the conservation and sustainable exploitation of Meconopsis in the wild.</t>
  </si>
  <si>
    <t>[Shi, Ning; Wang, Chunya; Wang, Jinniu; Wu, Ning; Wu, Yan] Chinese Acad Sci, Chengdu Inst Biol, Chengdu 610041, Peoples R China; [Shi, Ning] Univ Chinese Acad Sci, Coll Life Sci, Beijing 100049, Peoples R China; [Shi, Ning; Wang, Chunya; Wang, Jinniu] Tibet Ecol Safety Monitor Network, Mangkang Biodivers &amp; Ecol Stn, Chengdu 854500, Peoples R China; [Wang, Chunya] Chengdu Univ Technol, Earth Sci Coll, Chengdu 610059, Peoples R China; [Naudiyal, Niyati] 99 Old Nehru Colony, Dehra Dun 248001, Uttarakhand, India; [Zhang, Lin; Sun, Jian] Chinese Acad Sci, Inst Tibetan Plateau Res, Beijing 100101, Peoples R China; [Wang, Lihua] Aba Teachers Univ, Coll Resources &amp; Environm, Wenchuan 623002, Peoples R China; [Du, Wentao; Wei, Yanqiang] Chinese Acad Sci, Northwest Inst Ecoenvironm &amp; Resources, Key Lab Remote Sensing Gansu Prov, Lanzhou 730000, Peoples R China; [Chen, Wenkai] Chengdu Bot Garden, Chengdu 610503, Peoples R China</t>
  </si>
  <si>
    <t>Chinese Academy of Sciences; Chengdu Institute of Biology, CAS; Chinese Academy of Sciences; University of Chinese Academy of Sciences, CAS; Chengdu University of Technology; Chinese Academy of Sciences; Institute of Tibetan Plateau Research, CAS; Aba Teachers University; Chinese Academy of Sciences</t>
  </si>
  <si>
    <t>Wang, JN (corresponding author), Chinese Acad Sci, Chengdu Inst Biol, Chengdu 610041, Peoples R China.;Wang, JN (corresponding author), Tibet Ecol Safety Monitor Network, Mangkang Biodivers &amp; Ecol Stn, Chengdu 854500, Peoples R China.</t>
  </si>
  <si>
    <t>wangjn@cib.ac.cn</t>
  </si>
  <si>
    <t>Wang, Chunya/AAE-9802-2021</t>
  </si>
  <si>
    <t>Wei, Yanqiang/0000-0003-1301-528X; Wang, Jinniu/0000-0001-9806-3314; zhang, lin/0000-0002-3252-0751</t>
  </si>
  <si>
    <t>National Natural Science Foundation of China [31971436]; CAS Light ofWest China Program [2021XBZG_XBQNXZ_A_007]; State Key Laboratory of Cryospheric Science, Northwest Institute of Eco-Environment and Resources, Chinese Academy Sciences [SKLCSOP-2021-06]; Science and Technology Exchange Centre, Ministry of Science and Technology; China Biodiversity Observation Networks</t>
  </si>
  <si>
    <t>National Natural Science Foundation of China(National Natural Science Foundation of China (NSFC)); CAS Light ofWest China Program; State Key Laboratory of Cryospheric Science, Northwest Institute of Eco-Environment and Resources, Chinese Academy Sciences; Science and Technology Exchange Centre, Ministry of Science and Technology; China Biodiversity Observation Networks</t>
  </si>
  <si>
    <t>This research was funded by the National Natural Science Foundation of China (31971436), CAS Light ofWest China Program (2021XBZG_XBQNXZ_A_007), State Key Laboratory of Cryospheric Science, Northwest Institute of Eco-Environment and Resources, Chinese Academy Sciences (SKLCSOP-2021-06), Talented Young Scientist Program (Indian-18-008) by China Science and Technology Exchange Centre, Ministry of Science and Technology, and China Biodiversity Observation Networks (Sino BON).</t>
  </si>
  <si>
    <t>10.3390/d14080661</t>
  </si>
  <si>
    <t>4D4GF</t>
  </si>
  <si>
    <t>WOS:000847099800001</t>
  </si>
  <si>
    <t>Naudiyal, N; Schmerbeck, J</t>
  </si>
  <si>
    <t>Naudiyal, Niyati; Schmerbeck, Joachim</t>
  </si>
  <si>
    <t>Potential distribution of oak forests in the central Himalayas and implications for future ecosystem services supply to rural communities</t>
  </si>
  <si>
    <t>ECOSYSTEM SERVICES</t>
  </si>
  <si>
    <t>Quercus leucotrichophora; Himalaya; Potential Vegetation; Niche-modelling; Ecosystem services; Succession</t>
  </si>
  <si>
    <t>CLIMATE-CHANGE; QUERCUS SPP.; LAND-USE; ANTHROPOGENIC DISTURBANCES; SPECIES DISTRIBUTIONS; GARHWAL HIMALAYA; MEDICINAL-PLANT; BIODIVERSITY; DIVERSITY; MAXENT</t>
  </si>
  <si>
    <t>Oak forests are an ecologically and socio-economically valuable late-successional forest formation of central Himalaya. We used niche modelling to identify the potential distribution of oak forests in Uttarakhand, India and estimated the possible changes in the availability of ecosystem services (ES) from oak forests in a scenario without human disturbance. Quantification of provisioning ES and carbon density was done by field-based household and vegetation assessments respectively. Carbon density was estimated using allometric equations provided by the Forest Survey of India. We found that the region has a much higher potential to support oak than its current distribution. In a no-disturbance scenario, under current climatic conditions, we estimate a 170.6% increase (current area 14741 ha, potential area 39899 ha) in the coverage of dense oak forests which would result in a 60.3% increase in carbon stock, a 90.69% increase in non-wood forest products, a 75.04% increase in fuelwood and fodder, and a 54.83% increase in the supply of small diameter wood. In order to increase the provision of ES in the study area the best-suited course of action would be to support the succession of current pine, pine-oak, and open-oak forests to late-successional dense-oak forest community.</t>
  </si>
  <si>
    <t>[Naudiyal, Niyati] TERI Sch Adv Studies, Dept Nat Resources, 10 Inst Area, New Delhi, India; [Schmerbeck, Joachim] Univ Freiburg, Fac Environm &amp; Nat Resources, Inst Forest Sci, Chair Silviculture, Tennenbacher Str 4, D-79085 Freiburg, Germany</t>
  </si>
  <si>
    <t>TERI University; University of Freiburg</t>
  </si>
  <si>
    <t>Naudiyal, N (corresponding author), TERI Sch Adv Studies, 10 Inst Area, New Delhi 110070, India.</t>
  </si>
  <si>
    <t>naudiyal.niyati@gmail.com</t>
  </si>
  <si>
    <t>2212-0416</t>
  </si>
  <si>
    <t>ECOSYST SERV</t>
  </si>
  <si>
    <t>Ecosyst. Serv.</t>
  </si>
  <si>
    <t>10.1016/j.ecoser.2021.101310</t>
  </si>
  <si>
    <t>JUN 2021</t>
  </si>
  <si>
    <t>Ecology; Environmental Sciences; Environmental Studies</t>
  </si>
  <si>
    <t>TS8TA</t>
  </si>
  <si>
    <t>WOS:000679918800009</t>
  </si>
  <si>
    <t>Sánchez, AC; Bandopadhyay, S; Briceño, NBR; Banerjee, P; Guzmán, CT; Oliva, M</t>
  </si>
  <si>
    <t>Sanchez, Alexander Cotrina; Bandopadhyay, Subhajit; Briceno, Nilton B. Rojas; Banerjee, Polash; Guzman, Cristobal Torres; Oliva, Manuel</t>
  </si>
  <si>
    <t>Peruvian Amazon disappearing: Transformation of protected areas during the last two decades (2001-2019) and potential future deforestation modelling using cloud computing and MaxEnt approach</t>
  </si>
  <si>
    <t>Amazon; Peruvian Amazon; Deforestation; Protected Areas; Maximum Entropy; Peru</t>
  </si>
  <si>
    <t>LAND-USE CHANGE; SPECIES DISTRIBUTIONS; BRAZILIAN AMAZON; CLIMATE-CHANGE; FOREST; FIRE; CONSERVATION; IMPACT; CONSUMPTION; VALIDATION</t>
  </si>
  <si>
    <t>Despite several measures that have been taken to promote the conservation of the Peruvian Amazon, several reports exhibited that forest cover loss was still occurring. To combat against deforestation and landscape change, the Peru government has created Protected Areas (PAs) to maintain floral diversity, conserve forests and environmental services. Along with tremendous anthropogenic pressures, billions of dollars have been spent every year to promote and save the PAs, yet rigorous quantified evaluation and interpretation of such PAs are lacking. Considering such knowledge gap, we have quantified the forest loss under the PAs and their buffer areas over the last 20 years (2001-2019) have been performed using Google Earth Engine. Furthermore, the potential deforestation risk zones were identified using the Maximum Entropy based predictive modelling. Outcome showed that the forest cover losses within the PAs were 114,463 ha and 782,781 ha within the buffer zones in the last 20 years. Additionally, high deforestation risk zones were mainly found in the central and southwestern parts of the Peruvian Amazon and interestingly close to the navigable riverbanks. We have received high prediction accuracy (AUC 0.964) and further validated with high-resolution PlanetScope imageries. This study will be useful for policy interventions and conservation measures.</t>
  </si>
  <si>
    <t>[Sanchez, Alexander Cotrina; Briceno, Nilton B. Rojas; Guzman, Cristobal Torres; Oliva, Manuel] Univ Nacl Toribio Rodriguez de Mendoza Amazonas, Inst Invest Desarrollo Sustentable Ceja Selva IND, Chachapoyas 0100, Peru; [Bandopadhyay, Subhajit] Poznan Univ Life Sci, Fac Environm &amp; Mech Engn, Dept Ecol &amp; Environm Protect, Lab Bioclimatol, PL-60649 Poznan, Poland; [Banerjee, Polash] Sikkim Manipal Inst Technol, Dept Comp Sci &amp; Engn, Majitar 737136, Sikkim, India</t>
  </si>
  <si>
    <t>Universidad Nacional Toribio Rodriguez De Mendoza De Amazonas; Poznan University of Life Sciences; Sikkim Manipal University; Sikkim Manipal Institute of Technology</t>
  </si>
  <si>
    <t>Sánchez, AC (corresponding author), Univ Nacl Toribio Rodriguez de Mendoza Amazonas, Inst Invest Desarrollo Sustentable Ceja Selva IND, Chachapoyas 0100, Peru.</t>
  </si>
  <si>
    <t>alexander.cotrina@untrm.edu.pe; subhajit.bandopadhyay@up.poznan.pl; nrojas@indes-ces.edu.pe; banerjee.polash@gmail.com; cristobal.torres@untrm.edu.pe; soliva@indes-ces.edu.pe</t>
  </si>
  <si>
    <t>Bandopadhyay, Subhajit/AET-3123-2022; Rojas Briceño, Nilton B./HPB-9595-2023; Cotrina-Sanchez, Alexander/AAH-3774-2021; Banerjee, Polash/P-3145-2018</t>
  </si>
  <si>
    <t>Rojas Briceño, Nilton B./0000-0002-5352-6140; Cotrina-Sanchez, Alexander/0000-0003-0868-9511; Banerjee, Polash/0000-0002-2187-9347; OLIVA CRUZ, SEGUNDO MANUEL/0000-0002-9670-0970; TORRES GUZMAN, CRISTOBAL/0000-0002-0932-7224; Bandopadhyay, Subhajit/0000-0002-8657-3488</t>
  </si>
  <si>
    <t>SNIP project [316114]</t>
  </si>
  <si>
    <t>SNIP project</t>
  </si>
  <si>
    <t>This work was supported by the SNIP project N. 316114 Service Creation Project of the Biodiversity and Conservation of Wild Species Genetic Resources Laboratory at the Toribio Rodriguez de Mendoza National University Amazonas Region.</t>
  </si>
  <si>
    <t>10.1016/j.jnc.2021.126081</t>
  </si>
  <si>
    <t>WW6ON</t>
  </si>
  <si>
    <t>WOS:000718033500004</t>
  </si>
  <si>
    <t>Bharti, DK; Shanker, K</t>
  </si>
  <si>
    <t>Bharti, D. K.; Shanker, Kartik</t>
  </si>
  <si>
    <t>Environmental correlates of distribution across spatial scales in the intertidal gastropods Littoraria and Echinolittorina of the Indian coastline</t>
  </si>
  <si>
    <t>JOURNAL OF MOLLUSCAN STUDIES</t>
  </si>
  <si>
    <t>SPECIES DISTRIBUTION MODELS; EASTERN ARABIAN SEA; COMPARATIVE PHYLOGEOGRAPHY; CLIMATE-CHANGE; MARINE; TEMPERATURE; SALINITY; COASTAL; PREDICTION; LITTORINA</t>
  </si>
  <si>
    <t>Marine habitats are a mosaic of environmental conditions, which can limit species distributions despite the high dispersal potential offered by ocean currents. Periwinkle snails from the genera Littoraria and Echinolittorina disperse using planktotrophic larvae and have wide ranges in the Indo-Pacific, but patchy local distributions along the Indian coastline. To understand the environmental drivers of distribution in these intertidal snails, we used species distribution models executed in Maxent at both coastline and ocean basin scales. We obtained location information from primary and secondary sources, and used environmental predictors related to species survival, growth and reproduction spanning terrestrial and marine realms. Explanatory environmental variables broadly corresponded between scales, with maximum sea surface salinity and tidal range being common factors across species differing in their dispersal potential and habitat specificity. The Indian coastline exhibits a steep salinity and tidal range gradient, which may influence adult or larval survival through desiccation stress. In contrast to global-scale studies, temperature and productivity rarely emerged as important at the Indian coastline scale, indicating that variation along other environmental axes can drive distribution patterns at smaller spatial scales and within tropical coastlines. The results from our study provide specific hypotheses related to species-environment relationships that can be tested using field experiments to understand the drivers of species range along the Indian coastline.</t>
  </si>
  <si>
    <t>[Bharti, D. K.; Shanker, Kartik] Indian Inst Sci, Ctr Ecol Sci, Bengaluru 560012, Karnataka, India; [Bharti, D. K.] CSIR Ctr Cellular &amp; Mol Biol, LaCONES, Hyderabad 500007, India</t>
  </si>
  <si>
    <t>Indian Institute of Science (IISC) - Bangalore; Council of Scientific &amp; Industrial Research (CSIR) - India; CSIR - Centre for Cellular &amp; Molecular Biology (CCMB)</t>
  </si>
  <si>
    <t>Bharti, DK (corresponding author), Indian Inst Sci, Ctr Ecol Sci, Bengaluru 560012, Karnataka, India.;Bharti, DK (corresponding author), CSIR Ctr Cellular &amp; Mol Biol, LaCONES, Hyderabad 500007, India.</t>
  </si>
  <si>
    <t>bharti.dharapuram@gmail.com</t>
  </si>
  <si>
    <t>Bharti, D. K./0000-0002-5657-6952</t>
  </si>
  <si>
    <t>Department of Biotechnology, Government of India [BT/PR15704/AAQ/3/758/2015]; DBT-IISc Partnership Programme; Council of Scientific and Industrial Research, Government of India [09/079(2450)/2011-EMR-I]</t>
  </si>
  <si>
    <t>Department of Biotechnology, Government of India(Department of Biotechnology (DBT) India); DBT-IISc Partnership Programme(Newton-Al-Farabi Partnership Programme); Council of Scientific and Industrial Research, Government of India(Council of Scientific &amp; Industrial Research (CSIR) - India)</t>
  </si>
  <si>
    <t>We are grateful to David G. Reid for suggesting secondary data sources, providing a copy of his book for reference and providing feedback on early results from this study. We thank Navendu Page and Jahnavi Joshi for discussions related to Maxent analysis, and N.V. Joshi for help with statistical analysis. We thank Sajan John, Anisha Jayadevan, V.P.R.M Srichakradhar, S.B. Gautham, Amritha Menon, Avehi Singh, Lakshmi Prasad Natarajan, D.S. Krishnamoorthy and Uma Krishnamoorthy for assistance during field work. We also thank Naveen Namboothri for useful comments related to this work. This work was supported by Department of Biotechnology, Government of India (grant no. BT/PR15704/AAQ/3/758/2015), the DBT-IISc Partnership Programme and a research fellowship to DKB from the Council of Scientific and Industrial Research, Government of India (no. 09/079(2450)/2011-EMR-I).</t>
  </si>
  <si>
    <t>OXFORD UNIV PRESS</t>
  </si>
  <si>
    <t>GREAT CLARENDON ST, OXFORD OX2 6DP, ENGLAND</t>
  </si>
  <si>
    <t>0260-1230</t>
  </si>
  <si>
    <t>1464-3766</t>
  </si>
  <si>
    <t>J MOLLUS STUD</t>
  </si>
  <si>
    <t>J. Molluscan Stud.</t>
  </si>
  <si>
    <t>eyaa029</t>
  </si>
  <si>
    <t>10.1093/mollus/eyaa029</t>
  </si>
  <si>
    <t>Marine &amp; Freshwater Biology; Zoology</t>
  </si>
  <si>
    <t>RI0DK</t>
  </si>
  <si>
    <t>WOS:000636580600001</t>
  </si>
  <si>
    <t>Ramasamy, M; Das, B; Ramesh, R</t>
  </si>
  <si>
    <t>Ramasamy, Maruthadurai; Das, Bappa; Ramesh, R.</t>
  </si>
  <si>
    <t>Predicting climate change impacts on potential worldwide distribution of fall armyworm based on CMIP6 projections</t>
  </si>
  <si>
    <t>JOURNAL OF PEST SCIENCE</t>
  </si>
  <si>
    <t>Invasive pest; Spodoptera frugiperda; Invasion; Global spread; Forecasting; Modelling</t>
  </si>
  <si>
    <t>SPODOPTERA-FRUGIPERDA LEPIDOPTERA; NOCTUIDAE; MODELS; MIGRATION; BIOLOGY</t>
  </si>
  <si>
    <t>The fall armyworm (FAW), Spodoptera frugiperda (J.E. Smith), is a highly destructive insect pest of several crop plants and threatening global food security. The current Coupled Model Intercomparison Project phase 6 (CMIP6) data set was analysed to predict the potential worldwide distribution of FAW under present and future climate change scenarios in 2050 and 2070 under Shared Socioeconomic Pathway (SSP) 1-2.6 and SSP5-8.5 emission scenario with 19 bioclimatic variables through maximum entropy (MaxEnt) niche modelling. The MaxEnt model predicted the potential distribution of S. frugiperda with area under the receiver operator curve (AUC) values of 0.915 and 0.910 during training and testing, respectively. Annual precipitation, annual mean temperature and isothermality were the strongest predictors of S. frugiperda distribution with 42.6%, 22.4% and 10% contributions, respectively. The recent CMIP6 models predicted higher suitability of FAW in North America, Africa and Asia under future climatic conditions. Global suitability of FAW is predicted to increase by 4.49% and 8.33% under SSP1-2.6 and SSP5-8.5 scenarios, respectively, compared to that of current climate conditions. Multimodel ensemble predicted the highest risk of invasion and spread of FAW by 2050 and 2070 under SSP5-8.5 scenario. The predictions could be used to forecast the potential spread of FAW and combating outbreaks well in advance. Our results will be an important guide for researchers, policymakers and governments to devise suitable management strategies against this highly invasive pest.</t>
  </si>
  <si>
    <t>[Ramasamy, Maruthadurai; Ramesh, R.] ICAR Indian Council Agr Res, CCARI Cent Coastal Agr Res Inst, Crop Sci Sect, Old Goa 403402, Goa, India; [Das, Bappa] ICAR Indian Council Agr Res, CCARI Cent Coastal Agr Res Inst, Nat Resource Management Sect, Old Goa 403402, Goa, India</t>
  </si>
  <si>
    <t>Ramasamy, M (corresponding author), ICAR Indian Council Agr Res, CCARI Cent Coastal Agr Res Inst, Crop Sci Sect, Old Goa 403402, Goa, India.</t>
  </si>
  <si>
    <t>duraiento@gmail.com</t>
  </si>
  <si>
    <t>Das, Bappa/O-8501-2018</t>
  </si>
  <si>
    <t>Das, Bappa/0000-0003-1286-1492; Ramesh, Raman/0000-0003-0835-6856</t>
  </si>
  <si>
    <t>Indian Council of Agricultural Research-Central Coastal Agricultural Research Institute, Goa</t>
  </si>
  <si>
    <t>This work was supported by the Director, Indian Council of Agricultural Research-Central Coastal Agricultural Research Institute, Goa.</t>
  </si>
  <si>
    <t>1612-4758</t>
  </si>
  <si>
    <t>1612-4766</t>
  </si>
  <si>
    <t>J PEST SCI</t>
  </si>
  <si>
    <t>J. Pest Sci.</t>
  </si>
  <si>
    <t>10.1007/s10340-021-01411-1</t>
  </si>
  <si>
    <t>JUL 2021</t>
  </si>
  <si>
    <t>ZE5LR</t>
  </si>
  <si>
    <t>WOS:000678468900001</t>
  </si>
  <si>
    <t>Impact of climate change on two high-altitude restricted and endemic flycatchers of the Western Ghats, India</t>
  </si>
  <si>
    <t>Biodiversity hotspots; climate change; habitat loss; species distribution modelling</t>
  </si>
  <si>
    <t>CONSERVATION; RESPONSES; MODELS; ECOSYSTEMS; GRASSLANDS; ACCURACY</t>
  </si>
  <si>
    <t>Climate change has been influencing bird species in different ways. Some documented changes include reduction in geographic range, decline in abundance and changes in the seasonality of migratory bird species in spring after overwintering in the tropics. We undertook a study on two species of high-elevation dependant, restricted-range flycatchers: Black-and orange Flycatcher (BOF) Ficedula nigrorufa (Jerdon, 1839) and Nilgiri Flycatcher (NIF) Eumyias albicaudatus (Jerdon, 1840), to determine how they respond to the predicted climate change scenarios. We used 194 and 300 independent occurrence points for BOF and NIF to develop climate models and understand the species responses to climate change scenarios using MaxEnt algorithm. We also used isothermality, mean temperature of coldest quarter and slope for developing the BOF model. For NIF, we used isothermality, mean temperature of coldest quarter, precipitation of driest month, precipitation of warmest quarter, slope and enhanced vegetation index. The mean temperature of coldest quarter (BIO 11) was the most crucial variable influencing climate suitability for both the species. The model predicted the current extent of occurrence of 6532 sq. km as suitable for BOF and 12,707 sq. km for NIF, within their ranges. However, only 27% and 24% of the existing suitable area of BOF and NIF respectively, falls within the protected area network in the Western Ghats. Future predictions suggest suitable area loss to the tune of 20-31% for BOF and 36-46% for NIF by 2050.</t>
  </si>
  <si>
    <t>[Sreekumar, E. R.; Nameer, P. O.] Kerala Agr Univ, Coll Forestry, Dept Wildlife Sci, Trichur 680656, India</t>
  </si>
  <si>
    <t>Sreekumar, ER (corresponding author), Kerala Agr Univ, Coll Forestry, Dept Wildlife Sci, Trichur 680656, India.</t>
  </si>
  <si>
    <t>sreekumarcof@gmail.com</t>
  </si>
  <si>
    <t>Kerala State Council for Science, Technology and Environment, Thiruvananthapuram; College of Forestry, Kerala Agricultural University, Thrissur; Kerala Forest and Wildlife Department, Thiruvananthapuram [KFDHQ-2027/2019-CWW/WL 10]</t>
  </si>
  <si>
    <t>Kerala State Council for Science, Technology and Environment, Thiruvananthapuram; College of Forestry, Kerala Agricultural University, Thrissur; Kerala Forest and Wildlife Department, Thiruvananthapuram</t>
  </si>
  <si>
    <t>We thank Ashish Jha, Josh Banta, Ashwin Viswanathan, R. Sreehari, J. Praveen and Suhel Quader for help in developing the methodology and analysis, and the Director, Kerala State Council for Science, Technology and Environment, Thiruvananthapuram and the Dean of Faculty, College of Forestry, Kerala Agricultural University, Thrissur for financial support. We also thank the Kerala Forest and Wildlife Department, Thiruvananthapuram for permission (No. KFDHQ-2027/2019-CWW/WL 10 dated 16 April 2019) to conduct birds surveys throughout the state, and anonymous reviewers for the suggestions that helped improve the manuscript.</t>
  </si>
  <si>
    <t>10.18520/cs/v121/i10/1335-1342</t>
  </si>
  <si>
    <t>XD0DM</t>
  </si>
  <si>
    <t>WOS:000722380400016</t>
  </si>
  <si>
    <t>Shrestha, UB; Bawa, KS</t>
  </si>
  <si>
    <t>Shrestha, Uttam Babu; Bawa, Kamaljit S.</t>
  </si>
  <si>
    <t>Impact of Climate Change on Potential Distribution of Chinese Caterpillar Fungus (Ophiocordyceps sinensis) in Nepal Himalaya</t>
  </si>
  <si>
    <t>CONSERVATION; RESPONSES; MODELS; HARVEST; ABILITY; PREDICT; FUTURE</t>
  </si>
  <si>
    <t>Climate change has already impacted ecosystems and species and substantial impacts of climate change in the future are expected. Species distribution modeling is widely used to map the current potential distribution of species as well as to model the impact of future climate change on distribution of species. Mapping current distribution is useful for conservation planning and understanding the change in distribution impacted by climate change is important for mitigation of future biodiversity losses. However, the current distribution of Chinese caterpillar fungus, a flagship species of the Himalaya with very high economic value, is unknown. Nor do we know the potential changes in suitable habitat of Chinese caterpillar fungus caused by future climate change. We used MaxEnt modeling to predict current distribution and changes in the future distributions of Chinese caterpillar fungus in three future climate change trajectories based on representative concentration pathways (RCPs: RCP 2.6, RCP 4.5, and RCP 6.0) in three different time periods (2030, 2050, and 2070) using species occurrence points, bioclimatic variables, and altitude. About 6.02% (8,989 km(2)) area of the Nepal Himalaya is suitable for Chinese caterpillar fungus habitat. Our model showed that across all future climate change trajectories over three different time periods, the area of predicted suitable habitat of Chinese caterpillar fungus would expand, with 0.11-4.87% expansion over current suitable habitat. Depending upon the representative concentration pathways, we observed both increase and decrease in average elevation of the suitable habitat range of the species.</t>
  </si>
  <si>
    <t>[Shrestha, Uttam Babu] Univ So Queensland, Inst Agr &amp; Environm, Toowoomba, Qld 4350, Australia; [Bawa, Kamaljit S.] Univ Massachusetts, Dept Biol, Boston, MA 02125 USA; [Bawa, Kamaljit S.] ATREE, Bangalore, Karnataka, India</t>
  </si>
  <si>
    <t>University of Southern Queensland; University of Massachusetts System; University of Massachusetts Boston</t>
  </si>
  <si>
    <t>Shrestha, UB (corresponding author), Univ So Queensland, Inst Agr &amp; Environm, Toowoomba, Qld 4350, Australia.</t>
  </si>
  <si>
    <t>ubshrestha@yahoo.com</t>
  </si>
  <si>
    <t>Bawa, Kamal/0000-0001-6174-9777</t>
  </si>
  <si>
    <t>Rufford Small Grants for Nature Conservation (RSGs), UK; Conservation Trust Grant of National Geographic Society, USA</t>
  </si>
  <si>
    <t>Rufford Small Grants for Nature Conservation (RSGs), UK; Conservation Trust Grant of National Geographic Society, USA(National Geographic Society)</t>
  </si>
  <si>
    <t>Rufford Small Grants for Nature Conservation (RSGs), UK and Conservation Trust Grant of National Geographic Society, USA supported for the field data collection of this work. The funders had no role in study design, data collection and analysis, decision to publish, or preparation of the manuscript.</t>
  </si>
  <si>
    <t>SEP 2</t>
  </si>
  <si>
    <t>e106405</t>
  </si>
  <si>
    <t>10.1371/journal.pone.0106405</t>
  </si>
  <si>
    <t>AO3LR</t>
  </si>
  <si>
    <t>Green Published, Green Accepted, Green Submitted, gold</t>
  </si>
  <si>
    <t>WOS:000341231500088</t>
  </si>
  <si>
    <t>Comparing invasiveness of native and non-native species under changing climate in North-East India: ecological niche modelling with plant types differing in biogeographic origin</t>
  </si>
  <si>
    <t>Species distribution modelling; Invasion; Maxent; North-East India; Bioclimate; Hevea</t>
  </si>
  <si>
    <t>DISTRIBUTIONS; RESPONSES; FUTURE</t>
  </si>
  <si>
    <t>We assess the invasive potential of Ageratum conyzoides, Hevea brasiliensis, Urena lobata and Imperata cylindrica differing in habit and biogeographic origin through ecological niche modelling in the context of the 2000 and 2050 climates of North-East (NE) India. Out of these four species, Ageratum conyzoides, Urena lobata and Imperata cylindrica are naturally occurring weed species and Hevea brasiliensis is a cultivated tree species. This study tries to address a basic question whether species with similarity in biogeographic origin may have some uniform strategy to succeed in invasion process. Ecological niche models predicted that Ageratum conyzoides (a shrub) and Hevea brasiliensis (a tree) of South American origin have greater potential to invade/distribute in NE region of India by 2050 than two other species, Urena lobata and Imperata cylindrica, of South-Asian origin. The latter two species show lower potential to invade in NE India in 2050 compared with their extent of distribution in 2000. A set of major contributing bioclimatic factors responsible for distribution of two SouthAsian species (Urena and Imperata sp.) remain more or less constant between 2000 and 2050 climates. However, the distribution of Ageratum sp. and Hevea sp. with respect to two climate scenarios is attributed by two different sets of major bioclimatic factors. This indicates the robustness of the species to get adapted to different set of climatic variables over time.</t>
  </si>
  <si>
    <t>[Ray, Debabrata] Rubber Res Inst India, Reg Res Stn, Agartala 799006, Tripura, India; [Behera, Mukunda Dev] Indian Inst Technol, Ctr Oceans Rivers Atmosphere &amp; Land Sci, Kharagpur 721302, W Bengal, India; [Jacob, James] Rubber Res Inst India, Kottayam 686009, Kerala, India</t>
  </si>
  <si>
    <t>10.1007/s10661-019-7685-8</t>
  </si>
  <si>
    <t>KN1EO</t>
  </si>
  <si>
    <t>WOS:000514582900012</t>
  </si>
  <si>
    <t>Arabameri, A; Saro,; Rezaie, F; Pal, SC; Nalivan, OA; Saha, A; Chowdhuri, I; Moayedi, H</t>
  </si>
  <si>
    <t>Arabameri, Alireza; Lee, Saro; Rezaie, Fatemeh; Chandra Pal, Subodh; Asadi Nalivan, Omid; Saha, Asish; Chowdhuri, Indrajit; Moayedi, Hossein</t>
  </si>
  <si>
    <t>Performance Evaluation of GIS-Based Novel Ensemble Approaches for Land Subsidence Susceptibility Mapping</t>
  </si>
  <si>
    <t>FRONTIERS IN EARTH SCIENCE</t>
  </si>
  <si>
    <t>Geohazards; land subsidence; remote sensing; Kashan plain; machine learning</t>
  </si>
  <si>
    <t>SUPPORT VECTOR MACHINE; LOGISTIC-REGRESSION; SPATIAL PREDICTION; LANDSLIDE; MODEL; CLASSIFICATION; INTEGRATION; ALGORITHMS; TRANSPORT; MAXENT</t>
  </si>
  <si>
    <t>The optimal prediction of land subsidence (LS) is very much difficult because of limitations in proper monitoring techniques, field-base surveys and knowledge related to functioning and behavior of LS. Thus, due to the lack of LS susceptibility maps it is almost impossible to identify LS prone areas and as a result it influences severe economic and human losses. Hence, preparation of LS susceptibility mapping (LSSM) can help to prevent natural and human catastrophes and reduce the economic damages significantly. Machine learning (ML) techniques are becoming increasingly proficient in modeling purpose of such kinds of occurrences and they are increasing used for LSSM. This study compares the performances of single and hybrid ML models to preparation of LSSM for future prediction of performance analysis. In this study, the spatial prediction of LS was assessed using four ML models of maximum entropy (MaxEnt), general linear model (GLM), artificial neural network (ANN) and support vector machine (SVM). Alongside, the possible numbers of novel ensemble models were integrated through the aforementioned four ML models for optimal analysis of LSSM. An inventory LS map was prepared based on the previous occurrences of LS points and the dataset were divvied into 70:30 ratios for training and validating of the modeling process. To identify the robust and best LSSMs, receiver operating characteristic-area under curve (ROC-AUC) curve was employed. The ROC-AUC result indicated that ANN model gives the highest ROC-AUC (0.924) in training accuracy. The highest AUC (0.823) of the LSSMs was determined based on validation datasets identified by SVM followed by ANN-SVM (0.812).</t>
  </si>
  <si>
    <t>[Arabameri, Alireza] Tarbiat Modares Univ, Dept Geomorphol, Tehran, Iran; [Lee, Saro; Rezaie, Fatemeh] Korea Inst Geosci &amp; Mineral Resources KIGAM, Geosci Platform Res Div, Daejeon, South Korea; [Lee, Saro; Rezaie, Fatemeh] Korea Univ Sci &amp; Technol, Dept Geophys Explorat, Daejeon, South Korea; [Chandra Pal, Subodh; Saha, Asish; Chowdhuri, Indrajit] Univ Burdwan, Dept Geog, Bardhaman, India; [Asadi Nalivan, Omid] Gorgan Univ Agr Sci &amp; Nat Resources GUASNR, Dept Watershed Management, Gorgan, Golestan, Iran; [Moayedi, Hossein] Ton Duc Thang Univ, Informetr Res Grp, Ho Chi Minh City, Vietnam; [Moayedi, Hossein] Ton Duc Thang Univ, Fac Civil Engn, Ho Chi Minh City, Vietnam</t>
  </si>
  <si>
    <t>Tarbiat Modares University; Korea Institute of Geoscience &amp; Mineral Resources (KIGAM); University of Science &amp; Technology (UST); University of Burdwan; Ton Duc Thang University; Ton Duc Thang University</t>
  </si>
  <si>
    <t>Saro, (corresponding author), Korea Inst Geosci &amp; Mineral Resources KIGAM, Geosci Platform Res Div, Daejeon, South Korea.;Saro, (corresponding author), Korea Univ Sci &amp; Technol, Dept Geophys Explorat, Daejeon, South Korea.</t>
  </si>
  <si>
    <t>leesaro@kigam.re.kr</t>
  </si>
  <si>
    <t>Rezaie, Fatemeh/ABB-7834-2021</t>
  </si>
  <si>
    <t>Rezaie, Fatemeh/0000-0003-1771-6753; Pal, Subodh Chandra/0000-0003-0805-8007</t>
  </si>
  <si>
    <t>Basic Research Project of the Korea Institute of Geoscience and Mineral Resources (KIGAM); Project of Environmental Business Big Data Platform and Center Construction - Ministry of Science and ICT</t>
  </si>
  <si>
    <t>This research was supported by the Basic Research Project of the Korea Institute of Geoscience and Mineral Resources (KIGAM) and Project of Environmental Business Big Data Platform and Center Construction funded by the Ministry of Science and ICT.</t>
  </si>
  <si>
    <t>FRONTIERS MEDIA SA</t>
  </si>
  <si>
    <t>AVENUE DU TRIBUNAL FEDERAL 34, LAUSANNE, CH-1015, SWITZERLAND</t>
  </si>
  <si>
    <t>2296-6463</t>
  </si>
  <si>
    <t>FRONT EARTH SC-SWITZ</t>
  </si>
  <si>
    <t>Front. Earth Sci.</t>
  </si>
  <si>
    <t>MAY 13</t>
  </si>
  <si>
    <t>10.3389/feart.2021.663678</t>
  </si>
  <si>
    <t>SP2QL</t>
  </si>
  <si>
    <t>WOS:000659519100001</t>
  </si>
  <si>
    <t>Dhyani, A; Kadaverugu, R; Nautiyal, BP; Nautiyal, MC</t>
  </si>
  <si>
    <t>Dhyani, Anurag; Kadaverugu, Rakesh; Nautiyal, Bhagwati Prasad; Nautiyal, Mohan Chandra</t>
  </si>
  <si>
    <t>Predicting the potential distribution of a critically endangered medicinal plant Lilium polyphyllum in Indian Western Himalayan Region</t>
  </si>
  <si>
    <t>Climate change; Habitat suitability; Endangered; MaxEnt; India; Western Himalayas</t>
  </si>
  <si>
    <t>CLIMATE-CHANGE; SPECIES DISTRIBUTIONS; CONSERVATION; EXTINCTION; MODELS; IMPACT; GHATS; HABITATS; GARHWAL; RISK</t>
  </si>
  <si>
    <t>Climate change presents a serious threat to endangered plant species within a restricted habitat. Lilium polyphyllum D.Don ex Royle is a species indigenous to the coniferous forests of the Western Himalaya. However, over exploitation, due to its high medicinal properties and demands of industry, has resulted in a steep decline of its natural habitats. Consequently, the species is listed as critically endangered on the IUCN Red List. The present study was carried out in the Western Himalayan region using the maximum entropy model (MaxEnt) to predict the potential distribution of L. polyphyllum in respect of IPCC future climatic scenarios. The modeling used mutually least correlated bioclimatic variables and topographic data over 53 occurrence locations. Future scenarios include IPCC Representative Concentration Pathways (RCPs) 2.6 and 8.5 (representing less harmful and harsh climatic conditions) for the years 2050 and 2070. The main predictor variables contributing to the habitat are the precipitation of the driest month (52.7%), elevation (13.9%) and temperature seasonality (7.8%). Current potential habitats for L. polyphyllum have been located in the north-west and south-east regions of the Western Himalaya. Future climate change scenarios predict that the potential habitats of this species will shrink by 38-81% in these regions and moreover the habitats will shift towards the south-east, making Himachal Pradesh and Uttarakhand state of India as favourable habitats in the future. These findings assist in the identification of the potential conservation areas and provision of protection against climate change.</t>
  </si>
  <si>
    <t>[Dhyani, Anurag] Jawaharlal Nehru Trop Bot Garden &amp; Res Inst, Div Conservat Biol, Karimancode PO Palode, Thiruvananthapuram 695562, Kerala, India; [Kadaverugu, Rakesh] CSIR Natl Environm Engn Res Inst, Cleaner Technol &amp; Modeling Div, Nagpur 440020, Maharashtra, India; [Nautiyal, Bhagwati Prasad] Uttarakhand Univ Hort &amp; Forestry, VCSG Coll Hort, Pauri Garhwal 246123, Uttarakhand, India; [Nautiyal, Mohan Chandra] High Altitude Plant Physiol Res Ctr, Post Box 14, Pauri Garhwal 246174, Uttarakhand, India</t>
  </si>
  <si>
    <t>KSCSTE-Jawaharlal Nehru Tropical Botanic Garden &amp; Research Institute (JNTBGRI); Council of Scientific &amp; Industrial Research (CSIR) - India; CSIR - National Environmental Engineering Research Institute (NEERI)</t>
  </si>
  <si>
    <t>Dhyani, A (corresponding author), Jawaharlal Nehru Trop Bot Garden &amp; Res Inst, Div Conservat Biol, Karimancode PO Palode, Thiruvananthapuram 695562, Kerala, India.;Kadaverugu, R (corresponding author), CSIR Natl Environm Engn Res Inst, Cleaner Technol &amp; Modeling Div, Nagpur 440020, Maharashtra, India.</t>
  </si>
  <si>
    <t>anuragdhyani@gmail.com; r_kadaverugu@neeri.res.in; bhagwatinautiyal@gmail.com; mcnautiyal@gmail.com</t>
  </si>
  <si>
    <t>kadaverugu, rakesh/HGU-7893-2022; DHYANI, ANURAG/I-5921-2017</t>
  </si>
  <si>
    <t>KADAVERUGU, RAKESH/0000-0002-4110-7176; DHYANI, ANURAG/0000-0003-0852-6237</t>
  </si>
  <si>
    <t>G. B. Pant National Institute of Himalayan Environment and Sustainable Development, Almora, Uttarakhand, India [GBP/IERP/UA/04-05/12/305]; Indian National Science Academy (INSA) [INSA/SP/VS-16/2017-2018/505]</t>
  </si>
  <si>
    <t>G. B. Pant National Institute of Himalayan Environment and Sustainable Development, Almora, Uttarakhand, India; Indian National Science Academy (INSA)</t>
  </si>
  <si>
    <t>The field work was financially supported by the G. B. Pant National Institute of Himalayan Environment and Sustainable Development, Almora, Uttarakhand, India (Grant No. GBP/IERP/UA/04-05/12/305). First author is grateful to Indian National Science Academy (INSA) for Visiting Scientist fellowship (Sanction No. INSA/SP/VS-16/2017-2018/505).</t>
  </si>
  <si>
    <t>10.1007/s10113-021-01763-5</t>
  </si>
  <si>
    <t>QY9ED</t>
  </si>
  <si>
    <t>WOS:000630337800003</t>
  </si>
  <si>
    <t>Namitha, LH; Achu, AL; Reddy, CS; Beevy, SS</t>
  </si>
  <si>
    <t>Namitha, L. H.; Achu, A. L.; Reddy, C. Sudhakar; Beevy, S. Suhara</t>
  </si>
  <si>
    <t>Ecological modelling for the conservation of Gluta travancorica Bedd.-An endemic tree species of southern Western Ghats, India</t>
  </si>
  <si>
    <t>Gluta travancorica; Ecological modelling; Habitat suitability; GNESFA; Western Ghats</t>
  </si>
  <si>
    <t>NICHE FACTOR-ANALYSIS; POTENTIAL DISTRIBUTION; FOREST; POPULATIONS; KAPPA</t>
  </si>
  <si>
    <t>Endemic species are highly adapted to grow exclusively in a specific geographical area. The goal of the current study is to determine the probable habitat distribution range of the narrowly endemic species Gluta travancorica. An ecological niche modelling is carried out, using four different models viz., BioClim, MaxEnt, Random Forest and Deep Neural Networks (DNN). A total of 506 G. travancorica cluster locations were surveyed and used for this study with thirty different ecogeographic, edaphic and bioclimatic environmental parameters. After a preliminary investigation using multi-collinearity analysis, soil parameter variables like pH, cation exchange capacity (CEC), silt and clay content are used for final modelling. Factor analysis of ecological niche revealed the soil parameters like pH, CEC, silt and clay content as the key predictors. The result is validated using true skill statistics, sensitivity, specificity, kappa statistic and AUC-ROC. Results of the present study show that DNN have exceptional prediction performance, demonstrated by its AUC score of 0.959. DNN model projected 32.37% (938.18 km2) of the study region to have a 'highly suitable habitat', whereas 67.63% (1960.82 km2) was classified as having 'low habitat suitability'. Besides, back-to-field assessments have also proven DNN's potential in predicting the habitat suitability of G. travancorica. The study results will facilitate the prioritization of conservation and seedling restoration strategies. The forest range explored in this work is a component of one of the most important global biodiversity hotspots, and it has significant implications for regional biodiversity conservation.</t>
  </si>
  <si>
    <t>[Namitha, L. H.; Beevy, S. Suhara] Univ Kerala, Dept Bot, Thiruvananthapuram 695581, Kerala, India; [Achu, A. L.] Kerala Univ Fisheries &amp; Ocean Studies KUFOS, Dept Climate Variabil &amp; Aquat Ecosyst, Kochi 682508, Kerala, India; [Reddy, C. Sudhakar] Indian Space Res Org, Forest Biodivers &amp; Ecol Div, Natl Remote Sensing Ctr, Hyderabad 500037, Telangana, India</t>
  </si>
  <si>
    <t>University of Kerala; Kerala University of Fisheries &amp; Ocean Studies; Department of Space (DoS), Government of India; Indian Space Research Organisation (ISRO); National Remote Sensing Centre (NRSC)</t>
  </si>
  <si>
    <t>Namitha, LH (corresponding author), Univ Kerala, Dept Bot, Thiruvananthapuram 695581, Kerala, India.;Achu, AL (corresponding author), Kerala Univ Fisheries &amp; Ocean Studies KUFOS, Dept Climate Variabil &amp; Aquat Ecosyst, Kochi 682508, Kerala, India.</t>
  </si>
  <si>
    <t>namithahelen@gmail.com; achu.geomatics@gmail.com</t>
  </si>
  <si>
    <t>Reddy, Sudhakar/C-4049-2015; , Achu A L/AAR-5951-2020</t>
  </si>
  <si>
    <t>Reddy, Sudhakar/0000-0002-5979-1412; , Achu A L/0000-0001-6821-2665</t>
  </si>
  <si>
    <t>CSIR-HRDG Junior Research Fellowship; [09/102 (0259)/2019-EMR-I]</t>
  </si>
  <si>
    <t>CSIR-HRDG Junior Research Fellowship;</t>
  </si>
  <si>
    <t>We are appreciative of the facilities provided by the Head, Department of Botany, University of Kerala. We acknowledge CSIR-HRDG Junior Research Fellowship for providing financial support, award no. 09/102 (0259)/2019-EMR-I. We thank the Kerala Forest Department's granting the forest permit as well as the cooperation of all field personnel. Additionally, we appreciate the Indian Meteorological Department (IMD), India, for providing support with temperature and rainfall data.</t>
  </si>
  <si>
    <t>10.1016/j.ecoinf.2022.101823</t>
  </si>
  <si>
    <t>5J2ZL</t>
  </si>
  <si>
    <t>WOS:000868913800002</t>
  </si>
  <si>
    <t>Ali, U; Ahmad, B; Minhas, RA; Kabir, M; Awan, MS; Khan, LA; Khan, MB</t>
  </si>
  <si>
    <t>Ali, Usman; Ahmad, Basharat; Minhas, Riaz Aziz; Kabir, Muhammad; Awan, Muhammad Siddique; Khan, Liaqat Ali; Khan, Muhammad Bashir</t>
  </si>
  <si>
    <t>Habitat Suitability Modeling of Asiatic Black Bear (Ursus thibetanus) in Azad Jammu and Kashmir, Pakistan</t>
  </si>
  <si>
    <t>PAKISTAN JOURNAL OF ZOOLOGY</t>
  </si>
  <si>
    <t>Ursus thibetanus; Species Distribution model; Himalaya range; Maxent; Conservation planning</t>
  </si>
  <si>
    <t>ECOLOGICAL-NICHE; CONSERVATION STATUS; DISTRICT NEELUM; NATIONAL-PARK; VALLEY; POPULATIONS; LANDSCAPE; CORRIDORS; SELECTION; CONFLICT</t>
  </si>
  <si>
    <t>Effective conservation and management of Asiatic black bear Ursus thibetanus requires the identification and in-depth knowledge of suitable habitats. Habitat suitability models (HSMs) have wide use in the understanding of niche requirements, hence prioritizing management and conservation issues for threatened species. This study aimed to identify the current range and suitable habitat of black bear in Azad Jammu and Kashmir (AJ&amp;K) using the maximum entropy model. Field surveys were conducted between 2015 and 2020 to collect data using direct and indirect evidence. Maximum entropy (Maxent) models revealed an average AUC of 0.84 (+0.03) designating a high accuracy. Main predictors of HSM of black bear were elevation (34%), temperature (23%) and land cover (16%). This model predicted 1703 km2 as suitable habitat for black bear in Azad Jammu and Kashmir while 5802 km2 was not suitable for the species distribution. Most of the suitable habitat of Asiatic black bear was confined to the Line of Control (LoC). A park for peace is suggested alongside the LoC to promote the endurance of black bear and other wildlife species. Low numbers of black bear are found in the extreme north of Neelum valley, Lachrat, and Bagh study sites where habitat degradation is considerable. Habitat management practices including preventing illegal extraction of medicinal herbs and lumbering, lessen overgrazing pressure and support reforestation are required to be applied in these areas. These conservation measures will turn unsuitable habitats into suitable ones and also provide connecting corridors for black bear of Neelum particularly to the extended habitats of Gilgit Baltistan and Mansehra regions of Pakistan.</t>
  </si>
  <si>
    <t>[Ali, Usman; Ahmad, Basharat; Minhas, Riaz Aziz; Awan, Muhammad Siddique; Khan, Liaqat Ali; Khan, Muhammad Bashir] Univ Azad Jammu &amp; Kashmir, Dept Zool, Muzaffarabad 13100, AJ&amp;K, India; [Ali, Usman] Mirpur Univ Sci &amp; Technol, Dept Zool, Mirpur 10250, AJ&amp;K, India; [Kabir, Muhammad] Univ Haripur, Dept Forestry &amp; Wildlife Management, Haripur 22620, Pakistan</t>
  </si>
  <si>
    <t>Ali, U (corresponding author), Univ Azad Jammu &amp; Kashmir, Dept Zool, Muzaffarabad 13100, AJ&amp;K, India.;Ali, U (corresponding author), Mirpur Univ Sci &amp; Technol, Dept Zool, Mirpur 10250, AJ&amp;K, India.</t>
  </si>
  <si>
    <t>usman.zoology@must.edu.pk</t>
  </si>
  <si>
    <t>Minhas, Riaz Aziz/AIB-2326-2022; Ali, Usman/V-8715-2019</t>
  </si>
  <si>
    <t>Minhas, Riaz Aziz/0000-0003-3969-3134; Ali, Usman/0000-0002-0524-4763</t>
  </si>
  <si>
    <t>ZOOLOGICAL SOC PAKISTAN</t>
  </si>
  <si>
    <t>LAHORE</t>
  </si>
  <si>
    <t>UNIV PUNJAB, NEW CAMPUS, C/O DEPT ZOOLOGY, LAHORE, PAKISTAN</t>
  </si>
  <si>
    <t>0030-9923</t>
  </si>
  <si>
    <t>PAK J ZOOL</t>
  </si>
  <si>
    <t>Pak. J. Zool.</t>
  </si>
  <si>
    <t>10.17582/journal.pjz/20220404120401</t>
  </si>
  <si>
    <t>I5SY7</t>
  </si>
  <si>
    <t>WOS:001003390100014</t>
  </si>
  <si>
    <t>Mungi, NA; Coops, NC; Ramesh, K; Rawat, GS</t>
  </si>
  <si>
    <t>Mungi, Ninad Avinash; Coops, Nicholas C.; Ramesh, K.; Rawat, Gopal S.</t>
  </si>
  <si>
    <t>How global climate change and regional disturbance can expand the invasion risk? Case study of Lantana camara invasion in the Himalaya</t>
  </si>
  <si>
    <t>CCSM4; MaxEnt; Range expansion; Species distribution model</t>
  </si>
  <si>
    <t>LAND-USE; CHANGE IMPACTS; FOREST; DIVERSITY; INDIA; UTTARAKHAND; MODELS; L.; BIODIVERSITY; LANDSCAPE</t>
  </si>
  <si>
    <t>Presently, it is debated if regional conservation efforts can alone resolve the ecological problems that global climatic changes could bring. Biological invasion is one of such concerns. In the present study, we modeled how change in global climate and regional anthropogenic pressure can impact the distribution of invasive Lantana camara in the Upper Ganga valley of the Western Himalaya (India). The forest in the study area was stratified into 1 km(2) grid and two 15 m radius plot were located in each of the forest types in the grid, for recording Lantana presence. In total, 2221 plots were sampled covering 22% of forest. We used predictors representing the climate, forest patch size, fire and natural disaster variables for modeling the species distribution using maximum entropy algorithm. We further simulated 12 future landscape scenarios based on the global trends of these parameters. The present species-environment relationship was projected to these future landscape scenarios. Lantana was presently estimated to spread in 231 km(2) of the study area. It invaded larger forest patches in the subtropical region, and smaller disturbed forest patches in the warm and cold temperate region. Increased distribution of Lantana was projected across all the future scenarios. The study revealed how global climate changes and regional anthropogenic pressure can have a synergistic effect on the expansion of invasive species in the future. It thus questions the efficiency of conducting only regional efforts in absence of global initiative to reduce the greenhouse gases emission.</t>
  </si>
  <si>
    <t>[Mungi, Ninad Avinash; Ramesh, K.; Rawat, Gopal S.] Wildlife Inst India, Dehra Dun 248001, Uttarakhand, India; [Coops, Nicholas C.] Univ British Columbia, Dept Forest Resources Management, Vancouver, BC V6T 1Z4, Canada</t>
  </si>
  <si>
    <t>Wildlife Institute of India; University of British Columbia</t>
  </si>
  <si>
    <t>Mungi, NA (corresponding author), Wildlife Inst India, Dehra Dun 248001, Uttarakhand, India.</t>
  </si>
  <si>
    <t>shastri.ninad@gmail.com; nicholas.coops@ubc.ca; ramesh@wii.gov.in; rawatg@wii.gov.in</t>
  </si>
  <si>
    <t>Coops, Nicholas/J-1543-2012; Mungi, Ninad Avinash/AAZ-3090-2021; Coops, Nicholas/L-3652-2019</t>
  </si>
  <si>
    <t>Coops, Nicholas/0000-0002-0151-9037; Coops, Nicholas/0000-0002-0151-9037; Mungi, Ninad/0000-0001-6502-0457</t>
  </si>
  <si>
    <t>Queen Elizabeth Scholarship</t>
  </si>
  <si>
    <t>This study was supported by the Queen Elizabeth Scholarship to Mungi and was carried out as a part of the collaborative effort between University of British Columbia (UBC) and Wildlife Institute of India (WII), specifically under the National Mission for Sustaining Himalayan Ecosystem (NMSHE), being implemented by the Department of Science and Technology, Government of India. We thank Jorma Neuvonen (UBC), Dan Naidu (UBC), Dr. V.B. Mathur (WII) and Dr. S. Sathyakumar (WII) for facilitating the study. We are grateful to the volunteers from Maharashtra who helped in collecting data through intensive ground survey and the anonymous reviewers who improved the content of manuscript.</t>
  </si>
  <si>
    <t>10.1007/s10530-018-1666-7</t>
  </si>
  <si>
    <t>GI0AZ</t>
  </si>
  <si>
    <t>WOS:000434033000015</t>
  </si>
  <si>
    <t>Kumar, A; Devi, M; Kumar, R; Kumar, S</t>
  </si>
  <si>
    <t>Kumar, Amit; Devi, Mamta; Kumar, Rakesh; Kumar, Sanjay</t>
  </si>
  <si>
    <t>Introduction of high-value Crocus sativus (saffron) cultivation in non-traditional regions of India through ecological modelling</t>
  </si>
  <si>
    <t>SPECIES DISTRIBUTIONS; CLIMATE-CHANGE; PREDICTION; GROWTH; PERFORMANCE; ACCESSIONS</t>
  </si>
  <si>
    <t>Crocus sativus L. (saffron) is a globally used expensive spice. There are a few countries like Iran, Greece, Morocco, Spain, Italy, Turkey, France, Switzerland, Pakistan, China, Japan and Australia where this spice is cultivated and exported to other countries. India contributes 5% of the world's total production of which 90% is supplied only from its Jammu and Kashmir (J&amp;K) regions. In India, the production of saffron from J&amp;K is 3.83 tonnes whereas its annual demand is approximately 100 tonnes. In this country, there are geographical regions that have similar environmental and ecological conditions to J&amp;K and possess the possibility of introducing this crop. Identification of such regions can be made using Ecological Niche Modelling (ENM). Therefore, 'MaxEnt' ENM was carried out using 103 environmental variables, 20 presence data and topographic parameters (elevation, slope and aspect) to find suitable regions for saffron production in unconventional areas of India. The achieved area under the curve for the model was 0.99. The precipitation and temperature were the main environmental variable influencing its cultivation. The saffron was sowed in these new modelled locations in India representing its various states such as Himachal Pradesh, Uttarakhand, Arunachal Pradesh, Sikkim, Manipur and Tamil Nadu. The quality, as well as yield of saffron produced in some of these regions, were evaluated and found at par with the saffron grown traditionally in India. Based on the promising results obtained in this work, we are expanding saffron cultivation to more modelled areas in India to meet our national demand.</t>
  </si>
  <si>
    <t>[Kumar, Amit; Devi, Mamta; Kumar, Rakesh; Kumar, Sanjay] CSIR, CSIR Inst Himalayan Bioresource Technol, Palampur 176061, Himachal Prades, India</t>
  </si>
  <si>
    <t>Kumar, A (corresponding author), CSIR, CSIR Inst Himalayan Bioresource Technol, Palampur 176061, Himachal Prades, India.</t>
  </si>
  <si>
    <t>amitkr@ihbt.res.in</t>
  </si>
  <si>
    <t>Kumar, Rakesh/IAP-9601-2023; kumar, Sanjay/ITT-3680-2023; Kumar, Rakesh/CAJ-2200-2022</t>
  </si>
  <si>
    <t>Kumar, Rakesh/0000-0003-3698-0445; Kumar, Rakesh/0000-0003-1633-5676</t>
  </si>
  <si>
    <t>JUL 13</t>
  </si>
  <si>
    <t>10.1038/s41598-022-15907-y</t>
  </si>
  <si>
    <t>2X0CZ</t>
  </si>
  <si>
    <t>WOS:000824883400115</t>
  </si>
  <si>
    <t>Sony, RK; Sen, S; Kumar, S; Sen, M; Jayahari, KM</t>
  </si>
  <si>
    <t>Sony, R. K.; Sen, Sandeep; Kumar, Sunil; Sen, Monalisa; Jayahari, K. M.</t>
  </si>
  <si>
    <t>Niche models inform the effects of climate change on the endangered Nilgiri Tahr (Nilgiritragus hylocrius) populations in the southern Western Ghats, India</t>
  </si>
  <si>
    <t>Bioclimatic niche; Mountain ungulate; Climate change; Conservation planning; Habitat loss; MaxEnt</t>
  </si>
  <si>
    <t>SPECIES DISTRIBUTION MODELS; EXTINCTION RISK; CONSERVATION; IMPACT; DISTRIBUTIONS; HABITAT; PERFORMANCE; DIVERSITY; RESPONSES; ACCURACY</t>
  </si>
  <si>
    <t>Large mammals are declining globally due to habitat loss and fragmentation. Climate change is one of the factors known to alter the range of several mammalian species. An early understanding of the effect of climate change on species distributions can provide critical information for conservation planning. Nilgiritragus hylocrius (Nilgiri Tahr) is an endangered ungulate that is restricted to the montane grasslands of the Western Ghats, India. Currently, the Nilgiri Tahr is restricted to a fraction of its former range and is also prone to risks due to several ongoing anthropogenic pressures. However, the impact of global climate change on this emblematic species has seldom been estimated. The goal of our study was to use ecological niche models to quantify the effect of climate change on the habitats of Nilgiri Tahr. Using the maximum entropy (MaxEnt) algorithm, we modelled the potential distribution of Nilgiri Tahr in its native range. The models were developed under the current climatic conditions and then projected onto two future climate change scenarios (RCP4.5 and RCP8.5) and for three different time frames in the future (years 2030, 2050 and 2080). We identified that most of the climatically suitable habitats of Nilgiri Tahr would become unsuitable when global warming intensifies. Our models predicted a complete loss of suitable habitats in many existing protected areas in the Western Ghats. We use insights provided by our modeling results to propose conservation management plans to increase the likelihood of persistence of Nilgiri Tahr in the Western Ghats.</t>
  </si>
  <si>
    <t>[Sony, R. K.; Sen, Sandeep] ATREE, Bangalore 560064, Karnataka, India; [Kumar, Sunil] Colorado State Univ, Nat Resource Ecol Lab, Ft Collins, CO 80523 USA; [Kumar, Sunil] Colorado State Univ, Dept Ecosyst Sci &amp; Sustainabil, Ft Collins, CO 80523 USA; [Sen, Monalisa; Jayahari, K. M.] InsPIRE Network Environm, New Delhi 110016, India; [Sen, Monalisa] ICLEI Local Govt Sustainabil, Okhla Ind Area, NSIC STP Complex, New Delhi 110020, India; [Jayahari, K. M.] World Resource Inst India, New Delhi 110030, India</t>
  </si>
  <si>
    <t>Colorado State University; Colorado State University</t>
  </si>
  <si>
    <t>Sen, S (corresponding author), ATREE, Bangalore 560064, Karnataka, India.</t>
  </si>
  <si>
    <t>sandeep.sen@atree.org</t>
  </si>
  <si>
    <t>Kumar, Sunil/A-6730-2009</t>
  </si>
  <si>
    <t>R K, Sony/0000-0002-6356-6648; sen, sandeep/0000-0001-8804-8786</t>
  </si>
  <si>
    <t>Mohammed Bin Zayed Species Conservation Fund [0925691]; 21st Century Knowledge Initiative project - United States-India Education Foundation (USIEF), New Delhi, India</t>
  </si>
  <si>
    <t>Mohammed Bin Zayed Species Conservation Fund; 21st Century Knowledge Initiative project - United States-India Education Foundation (USIEF), New Delhi, India</t>
  </si>
  <si>
    <t>We thank the Kerala State Forest Department for permitting us to undertake the fieldwork in the Western Ghats. The field work was supported by a grant from Mohammed Bin Zayed Species Conservation Fund to KMJ, and MS (grant no: 0925691). SK was partially supported by the 21st Century Knowledge Initiative project funded by the United States-India Education Foundation (USIEF), New Delhi, India. We thank Dr. Barry Noon, Colorado State University, for reviewing an earlier draft of the manuscript.</t>
  </si>
  <si>
    <t>10.1016/j.ecoleng.2018.06.017</t>
  </si>
  <si>
    <t>GT6IQ</t>
  </si>
  <si>
    <t>WOS:000444614500038</t>
  </si>
  <si>
    <t>Dhyani, S; Kadaverugu, R; Pujari, P</t>
  </si>
  <si>
    <t>Dhyani, Shalini; Kadaverugu, Rakesh; Pujari, Paras</t>
  </si>
  <si>
    <t>Predicting impacts of climate variability on Banj oak (Quercus leucotrichophoraA. Camus) forests: understanding future implications for Central Himalayas</t>
  </si>
  <si>
    <t>Ecosystem services; Climate change; Species distribution model; Forest landscape restoration; MaxEnt</t>
  </si>
  <si>
    <t>SPECIES DISTRIBUTION MODELS; KUMAUN-HIMALAYA; CARBON STOCK; LAND-USE; BIODIVERSITY; TREE; CONSERVATION; REGION; DISTURBANCES; UTTARAKHAND</t>
  </si>
  <si>
    <t>Climate variability is one of the most powerful drivers that have resulted in loss of forest ecosystems.Quercus leucotrichophora(A. Camus) (Banj oak) is a keystone tree in moist temperate forests of Central Himalayas. Banj oak forests have high biodiversity, soil organic matter, and water holding capacity that supports human well-being. Climate variability coupled with anthropogenic pressure has affected the regeneration and succession patterns in these forests. Conservation of Banj oak is a socio-ecological challenge and will require an interdisciplinary approach. In the present study, we have assessed the impact of climate variability on the ecological niche ofQ. leucotrichophorausing the Maximum Entropy model (MaxEnt). The occurrence locations of the tree species were obtained from primary survey and published works (1984 to 2018). CMIP5 (Couple Model Inter-comparison Project)-derived bioclimatic variables were used as predictor variables in the modeling. The predictions were done following four IPCC RCP (Representative Concentration Pathway) scenarios for the future periods of 2050 and 2070. Our results show that the estimated potential habitats of theQ. leucotrichophoraare likely to decline by 84-99%. Shift of the species from its present habitats due to climate variability reflects unusual patterns and demands climate adaptive management for forest landscape restoration (FLR) through active community involvement in the region. The study provides information about the suitable niches for the species of Banj oak forests and addresses the growing concern of spring-shed rejuvenation using climate adaptive FLR in Central Himalayas.</t>
  </si>
  <si>
    <t>[Dhyani, Shalini; Pujari, Paras] CSIR Natl Environm Engn Res Inst, Water Technol &amp; Management Div, Nagpur 440020, Maharashtra, India; [Kadaverugu, Rakesh] CSIR Natl Environm Engn Res Inst, Cleaner Technol &amp; Modeling Div, Nagpur 440020, Maharashtra, India</t>
  </si>
  <si>
    <t>Council of Scientific &amp; Industrial Research (CSIR) - India; CSIR - National Environmental Engineering Research Institute (NEERI); Council of Scientific &amp; Industrial Research (CSIR) - India; CSIR - National Environmental Engineering Research Institute (NEERI)</t>
  </si>
  <si>
    <t>Dhyani, S (corresponding author), CSIR Natl Environm Engn Res Inst, Water Technol &amp; Management Div, Nagpur 440020, Maharashtra, India.;Kadaverugu, R (corresponding author), CSIR Natl Environm Engn Res Inst, Cleaner Technol &amp; Modeling Div, Nagpur 440020, Maharashtra, India.</t>
  </si>
  <si>
    <t>s_dhyani@neeri.res.in; r_kadaverugu@neeri.res.in; pr_pujari@neeri.res.in</t>
  </si>
  <si>
    <t>kadaverugu, rakesh/HGU-7893-2022</t>
  </si>
  <si>
    <t>KADAVERUGU, RAKESH/0000-0002-4110-7176</t>
  </si>
  <si>
    <t>Department of Science and Technology, Government of India (2002-2006); TSBF/GEF/CIAT/UNEP (2004-2007); DST SYSP [SP/YO/024/2008]; Rufford Small Grants Programme, UK [10326]; NMCG [G-1-2103, G-1-2298]</t>
  </si>
  <si>
    <t>Department of Science and Technology, Government of India (2002-2006); TSBF/GEF/CIAT/UNEP (2004-2007); DST SYSP; Rufford Small Grants Programme, UK; NMCG</t>
  </si>
  <si>
    <t>The authors are thankful to two anonymous reviewers for their constructive comments that have helped to substantially improve the manuscript. The first author wishes to thank Dr. R.K. Maikhuri for encouragement and providing necessary facilities. The first author is also grateful to Dr. Deepak Dhyani for his help in field data collection. Field assistants Mr. Harsh Prakash Semwal, Mr. Birulal, and Mrs. Asha Semwal are acknowledged for their assistance during the field work. The second author is thankful to Dr. Ashok Kadaverugu for his help in language editing and proofreading. The authors thank the institutional manuscript processing services having the reference number CSIR-NEERI/KRC/2019/OCT/WTMD-CTMD/1 dated 04/10/2019. Financial support for the field work from Department of Science and Technology, Government of India (2002-2006); TSBF/GEF/CIAT/UNEP (2004-2007); DST SYSP (No. SP/YO/024/2008) (2009-2012), Rufford Small Grants Programme, UK (Grant No. 10326) (2014-2015); and NMCG (grant nos. G-1-2103 and G-1-2298) (2015-2020) is thankfully acknowledged.</t>
  </si>
  <si>
    <t>SEP 19</t>
  </si>
  <si>
    <t>10.1007/s10113-020-01696-5</t>
  </si>
  <si>
    <t>NQ5BJ</t>
  </si>
  <si>
    <t>WOS:000570880000001</t>
  </si>
  <si>
    <t>Chitale, V; Behera, MD</t>
  </si>
  <si>
    <t>Chitale, Vishwas; Behera, Mukunda Dev</t>
  </si>
  <si>
    <t>How will forest fires impact the distribution of endemic plants in the Himalayan biodiversity hotspot?</t>
  </si>
  <si>
    <t>Species distribution modelling; Wildfire; Climate change scenario; Maximum entropy method</t>
  </si>
  <si>
    <t>CLIMATE-CHANGE; SPECIES DISTRIBUTION; LAND-COVER; INDIA; HABITAT; STATE; INTEGRATION; MODELS; FUTURE; SHIFTS</t>
  </si>
  <si>
    <t>Global warming is causing shifts in distribution of plants, leading to alterations in the native flora. In addition, increased intensity and frequency of wildfires is posing threats to Himalayan ecosystems. Modeling a species' ecological niche and its potential distribution under projected impacts of climate change and distribution of wildfires provides an understanding of the behavior of native flora in altered climatic conditions. In this study, we predicted future distribution of four endemic tree species Pinus roxburghii, Quercus semecarpifolia, Rhododendron arboretum, and Cedrus deodara in western Himalaya under A1B scenario of Special Report on Emission Scenarios for 2030, 2050, and 2080, under two conditions: (i) without wildfire and (ii) with wildfire. We included wildfire occurrence as a predictor variable in the Maxent model along with 35 climate variables, to predict the future distribution of four indicator species. As per the predictions, there will be a significant reduction in the geographic distribution of the indicator species under the with wildfire' scenario as compared to the without wildfire' scenario. The future distribution range was shifted towards the northern and north-eastern regions of our study area owing to higher moisture availability. We predicted reduction in the range of C. deodara during 2030, R. arboreum during 2050, and P. roxburghii during 2080, while the distribution of Q. semecarpifolia remained unchanged. Our modeling predicted that climate change could induce reduction, expansion, and shift in the distributions of endemic plant species, which could lead to alteration in the endemic flora of the Himalayas.</t>
  </si>
  <si>
    <t>[Chitale, Vishwas; Behera, Mukunda Dev] Indian Inst Technol Kharagpur, Ctr Oceans Rivers Atmosphere &amp; Land Sci CORAL, Kharagpur, W Bengal, India; [Chitale, Vishwas] Int Ctr Integrated Mt Dev ICIMOD, Kathmandu 44700, Nepal</t>
  </si>
  <si>
    <t>Chitale, V (corresponding author), Indian Inst Technol Kharagpur, Ctr Oceans Rivers Atmosphere &amp; Land Sci CORAL, Kharagpur, W Bengal, India.;Chitale, V (corresponding author), Int Ctr Integrated Mt Dev ICIMOD, Kathmandu 44700, Nepal.</t>
  </si>
  <si>
    <t>Behera, Mukunda/0000-0002-9976-6270; CHITALE, VISHWAS/0000-0002-5863-3869</t>
  </si>
  <si>
    <t>8-9</t>
  </si>
  <si>
    <t>10.1007/s10531-019-01733-8</t>
  </si>
  <si>
    <t>IC0QN</t>
  </si>
  <si>
    <t>WOS:000470665000018</t>
  </si>
  <si>
    <t>Choudhury, MR; Deb, P; Singha, H; Chakdar, B; Medhi, M</t>
  </si>
  <si>
    <t>Choudhury, Manabendra Ray; Deb, Panna; Singha, Hilloljyoti; Chakdar, Biswajit; Medhi, Mintu</t>
  </si>
  <si>
    <t>Predicting the probable distribution and threat of invasive Mimosa diplotricha Suavalle and Mikania micrantha Kunth in a protected tropical grassland</t>
  </si>
  <si>
    <t>Invasive plants; Tropical grassland; MaxEnt; Rajiv Gandhi Orang National Park; Management</t>
  </si>
  <si>
    <t>LANTANA-CAMARA; CLIMATE-CHANGE; GEOGRAPHICAL-DISTRIBUTION; FOREST FRAGMENTS; MEDICINAL-PLANT; HABITAT; IMPACT; L.; RESERVE; WEEDS</t>
  </si>
  <si>
    <t>Invasion of native communities by exotic species has been among the most perverse ecological problems in recent years. In the present study, we predicted the probable distribution of two invasive plant species Mimosa diplotricha Sauvalle and Mikania micrantha Kunth in a protected tropical grassland of Rajiv Gandhi Orang National Park, Assam, Northeast India using Maximum Entropy (MaxEnt) distribution modelling algorithm. We found that about 30-40% (25-30 km(2)) area of the protected area (78.8 km(2)) have high chances of being invaded by both the invasive plants that are prime habitat to the greater one horned Rhinoceros and other important grassland dwellers. Both the models have an accuracy of AUC &gt;0.99. Precipitation in warmest quarters played a major role among the environmental variables in spread of both the invasive plants. The findings of the present study will help the management authority to take the necessary steps in the identified area to chalk out a comprehensive strategy for control of the invasive plant species. The probable areas most likely to be invaded by the invasive plant species have to be monitored regularly, and intervention like manual uprooting needs to be scheduled during the early stage of its life cycle and before flowering. The frontline staffs of the national park need to be apprised about the ecology and impact of invasive plants for better monitoring and eradication of these detrimental plants. (C) 2016 Elsevier B.V. All rights reserved.</t>
  </si>
  <si>
    <t>[Choudhury, Manabendra Ray; Deb, Panna; Singha, Hilloljyoti; Chakdar, Biswajit] Assam Univ, Dept Ecol &amp; Environm Sci, Silchar, Assam, India; [Deb, Panna; Singha, Hilloljyoti] Assam Univ, Ctr Biodivers &amp; Nat Resource Conservat, Silchar, Assam, India; [Medhi, Mintu] North Eastern Reg Inst Sci &amp; Technol, Dept Forestry, Nirjuli, Arunachal Prade, India; [Medhi, Mintu] Abhayapuri Ward 3, Bongaigaon, Assam, India</t>
  </si>
  <si>
    <t>Assam University; Assam University; North Eastern Regional Institute of Science &amp; Technology (NERIST)</t>
  </si>
  <si>
    <t>Deb, P (corresponding author), Assam Univ, Dept Ecol &amp; Environm Sci, Ctr Biodivers &amp; Nat Resource Conservat, Silchar, Assam, India.</t>
  </si>
  <si>
    <t>debpanna13@gmail.com</t>
  </si>
  <si>
    <t>Singha, Hilloljyoti/AGW-9658-2022</t>
  </si>
  <si>
    <t>10.1016/j.ecoleng.2016.07.018</t>
  </si>
  <si>
    <t>WOS:000388580200003</t>
  </si>
  <si>
    <t>Sarania, B; Devi, A; Kumar, A; Sarma, K; Gupta, AK</t>
  </si>
  <si>
    <t>Sarania, Bidyut; Devi, Ashalata; Kumar, Awadhesh; Sarma, Kuladip; Gupta, Atul Kumar</t>
  </si>
  <si>
    <t>Predictive distribution modeling and population status of the endangered Macaca munzala in Arunachal Pradesh, India</t>
  </si>
  <si>
    <t>AMERICAN JOURNAL OF PRIMATOLOGY</t>
  </si>
  <si>
    <t>ecological niche modeling; Macaca munzala; population status; potential distribution</t>
  </si>
  <si>
    <t>SPATIAL-DISTRIBUTION; CONSERVATION; NICHES</t>
  </si>
  <si>
    <t>The present study reports the population of Macaca munzala in Tawang and West Kameng districts and its predictive distribution range in Arunachal Pradesh, estimated using ecological niche modeling. Environmental variables and occurrence data from a preliminary survey were used in the MaxEnt modeling, a statistical model to know the potential distribution area of the enigmatic species in Arunachal Pradesh. Later, a population survey was carried out in Tawang and West Kameng districts of the state following existing trails and paths. The distribution model revealed that only 2.4% of the total landmass of the state is potential distribution habitat range for M. munzala, whereas 10.19% of the total area of the two districts were shown to be potential habitat of the species. A total number of 971 individuals (including two solitary males) comprising 41 troops of M. munzala were recorded during the population survey. The mean troop size was 23.63 +/- 1.21 individuals per troop ranging from 12 to 44 individuals. On average, M. munzala troops were comprised of juveniles (30.37%), adult females (23.83%), infants (18.22%), adult males (11.53%), sub-adult females (9.81%), and sub-adult males (6.23%). Our observed population size of M. munzala is higher in Tawang and West Kameng districts when compared with the earlier available records. This study showed the potential distribution of M. munzala based on environmental variables and the present population status in Tawang and West Kameng districts of Arunachal Pradesh, India.</t>
  </si>
  <si>
    <t>[Sarania, Bidyut; Devi, Ashalata] Tezpur Univ, Dept Environm Sci, Tezpur 784028, Assam, India; [Kumar, Awadhesh] North Eastern Reg Inst Sci &amp; Technol NERIST, Dept Forestry, Nirjuli, Arunachal Prade, India; [Sarma, Kuladip] Gauhati Univ, Ctr Anim Ecol &amp; Wildlife Biol, Gauhati, Assam, India; [Gupta, Atul Kumar] Govt Tripura, Forest Dept, Addit PCCF WILDLIFE, Gorkha Basti, Agartala, India</t>
  </si>
  <si>
    <t>Tezpur University; North Eastern Regional Institute of Science &amp; Technology (NERIST); Gauhati University</t>
  </si>
  <si>
    <t>Devi, A (corresponding author), Tezpur Univ, Dept Environm Sci, Tezpur 784028, Assam, India.</t>
  </si>
  <si>
    <t>ashalatadevi12@gmail.com</t>
  </si>
  <si>
    <t>Department of Science and Technology (DST), New Delhi, Govt. of India</t>
  </si>
  <si>
    <t>Department of Science and Technology (DST), New Delhi, Govt. of India(Department of Science &amp; Technology (India))</t>
  </si>
  <si>
    <t>This research was supported by Department of Science and Technology (DST), New Delhi, Govt. of India.</t>
  </si>
  <si>
    <t>0275-2565</t>
  </si>
  <si>
    <t>1098-2345</t>
  </si>
  <si>
    <t>AM J PRIMATOL</t>
  </si>
  <si>
    <t>Am. J. Primatol.</t>
  </si>
  <si>
    <t>e22592</t>
  </si>
  <si>
    <t>10.1002/ajp.22592</t>
  </si>
  <si>
    <t>EL5KC</t>
  </si>
  <si>
    <t>WOS:000394659000009</t>
  </si>
  <si>
    <t>Manish, K; Pandit, MK</t>
  </si>
  <si>
    <t>Manish, Kumar; Pandit, Maharaj K.</t>
  </si>
  <si>
    <t>Identifying conservation priorities for plant species in the Himalaya in current and future climates: A case study from Sikkim Himalaya, India</t>
  </si>
  <si>
    <t>Conservation; Climate change; Endemic plants; Himalaya; Protected areas</t>
  </si>
  <si>
    <t>PROTECTED AREAS; RESERVE-SELECTION; BIODIVERSITY; INDICATOR; COMPLEMENTARITY; ADAPTATION; DIVERSITY; IMPACTS; NETWORK</t>
  </si>
  <si>
    <t>In recent years, scientific investigations on the effectiveness of Protected Areas (PM) in conserving biodiversity and sustaining ecosystem functions under the impact of climate change have increasingly received more attention from researchers and park managers. In this study, we used a combination of species distribution modelling (SDM) and spatial hierarchical systematic conservation planning technique to delineate and prioritize areas for endemic plant species conservation under current and future (2050s, 2070s) climate conditions in Sikkim Himalaya. Data on endemic plant species occurrence were sourced from our already published studies and their potential suitable habitats under current and future climates were modelled using Maximum Entropy (MaxEnt) SDM. The MaxEnt habitat suitability projections of species were used in Zonation software to identify priority conservation areas in Sikkim Himalaya. We found that the existing PA network in the region was inadequate in conserving the endemic plant diversity either in the current or future climate scenarios. Based on our results, we propose addition of 896 square kilometres (sq km) to the existing PA network in the study area to ensure meaningful conservation goals. Additionally, we propose creation of 3 new PM (Yumsedong, Lachen and Chungthang) and the need for expanding the boundaries of existing PM (Maenam, Fambong Lho and Barsey) in the study area. Our analyses show that to mitigate the effects of ensuing climate change, a single large PA with wide geographic and elevational extents instead of several smaller PM would be a more prudent strategy for conserving the plant diversity in the Himalaya.</t>
  </si>
  <si>
    <t>[Manish, Kumar; Pandit, Maharaj K.] Univ Delhi, Dept Environm Studies, Delhi 110007, India; [Manish, Kumar; Pandit, Maharaj K.] Univ Delhi, Ctr Interdisciplinary Studies Mt &amp; Hill Environm, Delhi 110007, India; [Manish, Kumar] Univ Delhi, Dr BR Ambedkar Coll, Dept Environm Studies, Delhi 110094, India</t>
  </si>
  <si>
    <t>University of Delhi; University of Delhi; University of Delhi</t>
  </si>
  <si>
    <t>Pandit, MK (corresponding author), Univ Delhi, Dept Environm Studies, Delhi 110007, India.</t>
  </si>
  <si>
    <t>rajkpandit@gmail.com</t>
  </si>
  <si>
    <t>Manish, Kumar/M-5034-2019; Pandit, Maharaj K/A-4065-2014</t>
  </si>
  <si>
    <t>Manish, Kumar/0000-0002-0373-0426; Pandit, Maharaj K/0000-0001-6611-560X</t>
  </si>
  <si>
    <t>Department of Science &amp; Technology INSPIRE Research Fellowship, Government of India [DST/INSPIRE Fellowship/2012/432]; DU-DST-PURSE Grant</t>
  </si>
  <si>
    <t>Department of Science &amp; Technology INSPIRE Research Fellowship, Government of India; DU-DST-PURSE Grant</t>
  </si>
  <si>
    <t>KM acknowledges the support of Department of Science &amp; Technology INSPIRE Research Fellowship, Government of India (Grant No: DST/INSPIRE Fellowship/2012/432). MKP acknowledges the support of DU-DST-PURSE Grant. We thank R. Mehta for technical assistance.</t>
  </si>
  <si>
    <t>10.1016/j.biocon.2019.02.036</t>
  </si>
  <si>
    <t>HX6KW</t>
  </si>
  <si>
    <t>WOS:000467513500018</t>
  </si>
  <si>
    <t>Santhanam, H; Dhyani, S; Kundu, SK</t>
  </si>
  <si>
    <t>Santhanam, Harini; Dhyani, Shalini; Kundu, Sudip Kumar</t>
  </si>
  <si>
    <t>Ecosystem-based approaches to develop a monitoring framework for restoring the transitional lagoon ecosystem of Pulicat, India</t>
  </si>
  <si>
    <t>Pulicat lagoon; Habitat fragmentation; Habitat suitability; EcoDRR; Sustainable Development Goals; Transitional ecosystems</t>
  </si>
  <si>
    <t>HEAVY-METALS; HABITAT FRAGMENTATION; SOUTHEAST COAST; NORTH; LAKE; EQUIVALENCE; CHENNAI; MODELS; MAXENT; CRAB</t>
  </si>
  <si>
    <t>Monitoring habitat fragmentation (HF) for economically significant species at close-ranges can provide crucial data for deriving the indicators of the Sustainable Development Goals (SDG) 14.4 for complex socio-ecological systems such as coastal lagoons. However, exclusivity of local-scale processes causing fragmentation, differences in the monitoring approaches, differential interpretations of resilience to disasters, as well as mismatches in reporting outcomes of scientific studies indicate the need for a focussed monitoring framework for transitional ecosystems. Using the example of penaeid prawns (Peneaus sp.), an economically important species from Pulicat lagoon, (an intertidal ecosystem on the east coast of India), the present work presents the development of a practical framework using selective but effective indicators of HF. The overall approach involves establishment of baselines, causal loops, triggering transformations as well as adaptive responses as per the scale and magnitude of HF. In the context of deriving baselines (Level 1), in-situ indicators such as salinity, turbidity, chlorophyll-a concentrations and distribution of seagrass which directly influence the habitat selection are proposed. Derived datasets on nutrient budgets, changes in abundances, Representative Concentration Pathways scenarios 4.5 and 8.5 for climate-induced changes are proposed as external forcings to understand the causative parameters (Level 2). Monitoring extents of tidal influence in ecosystem-based approach for disaster risk reduction (EcoDRR) is proposed to evaluate triggers and adaptive responses (Level 3). The EcoDRR based framework presented has the potential to contribute towards policy-targeted transformative approaches relevant to India's National Fisheries Policy 2020 as well as SDG 14, cross-correlated with targets of other SDGs.</t>
  </si>
  <si>
    <t>[Santhanam, Harini; Kundu, Sudip Kumar] Natl Inst Adv Studies, IISc Campus, Bengaluru 560012, India; [Dhyani, Shalini] CSIR Natl Environm Engn Res Inst NEERI, Nagpur, Maharashtra, India</t>
  </si>
  <si>
    <t>Council of Scientific &amp; Industrial Research (CSIR) - India; CSIR - National Environmental Engineering Research Institute (NEERI)</t>
  </si>
  <si>
    <t>Santhanam, H (corresponding author), Natl Inst Adv Studies, IISc Campus, Bengaluru 560012, India.</t>
  </si>
  <si>
    <t>harini@nias.res.in</t>
  </si>
  <si>
    <t>10.1016/j.ecoleng.2022.106608</t>
  </si>
  <si>
    <t>1B9VG</t>
  </si>
  <si>
    <t>WOS:000792777500007</t>
  </si>
  <si>
    <t>Nath, A; Sinha, A; Lahkar, BP; Brahma, N</t>
  </si>
  <si>
    <t>Nath, Anukul; Sinha, Alolika; Lahkar, Bibhuti P.; Brahma, Namita</t>
  </si>
  <si>
    <t>In search of Aliens: Factors influencing the distribution of Chromolaena odorata L. and Mikania micrantha Kunth in the Terai grasslands of Manas National Park, India</t>
  </si>
  <si>
    <t>Invasive species; Distribution; Monitoring; Niche overlap; Protected area; SDM; World Heritage Site</t>
  </si>
  <si>
    <t>AMARKANTAK BIOSPHERE RESERVE; LAND-COVER CHANGE; PLANT INVASIONS; SPECIES DISTRIBUTIONS; DISTRIBUTION MODELS; HABITAT; PREDICTION; FOREST; NICHE; CONSEQUENCES</t>
  </si>
  <si>
    <t>Protected areas are essential for both conservation of biodiversity and provisioning of dynamic ecosystem services. In recent years, invasive plant species have had devastating impacts on the sustenance of natural habitat for the in-situ conservation of threatened species. In the present study, we investigated the distribution pattern of Chromolaena odorata and Mikania micrantha and factors governing their spread in the grassland of Manas National Park. We carried out extensive field sampling and modeled the distribution of invasives using a suite of algorithms. Model predictions differed with respect to AUC, sensitivity, specificity and TSS range, largely in classification performance. Final risk maps were produced averaging the model outputs of Random Forest and MaxEnt for both the species. Subsequently, we also emphasized that the niche/SDM modelling studies should instigate by testing a suite of algorithms for predictive ability under the specific conditions of the study since no single optimization approach would be best under all circumstances. Proximity to the road and human settlement, elevation, fire occurrence and precipitation of driest quarter were the key predictors for both the invasive. The potential area invaded by the C. odorata was 74.87 sq. km and M. micarantha 81.82 sq. km, and a high degree of overlap found between the distributions of both the species. Invasion risk maps can be used as an early detection tool for the management of invasive species, which could help in minimizing the ecological significance and economic cost of invasions. The findings of the present study will help the forest authorities to manage, take the necessary steps in the identified area to chalk out a comprehensive strategy for control of invasive.</t>
  </si>
  <si>
    <t>[Nath, Anukul; Sinha, Alolika; Lahkar, Bibhuti P.; Brahma, Namita] Aaranyak, Gauhati, Assam, India; [Nath, Anukul] Wildlife Inst India, Dehra Dun, Uttarakhand, India; [Brahma, Namita] Tata Inst Social Sci, Guwahati Campus, Gauhati, Assam, India</t>
  </si>
  <si>
    <t>Wildlife Institute of India; Tata Institute of Social Sciences</t>
  </si>
  <si>
    <t>Nath, A (corresponding author), Wildlife Inst India, Dehra Dun, Uttarakhand, India.</t>
  </si>
  <si>
    <t>anukul@wii.gov.in</t>
  </si>
  <si>
    <t>Brahma, Namita/ABD-4774-2021</t>
  </si>
  <si>
    <t>Rhino and Tiger Conservation Fund, USFWS</t>
  </si>
  <si>
    <t>Assam Forest Department for providing necessary permission, Park authorities for all kind of support and Rhino and Tiger Conservation Fund, USFWS for funding the work. We thank Ramanuj Barla, Dipen Deka, Krishna Rabha and Ranjit Urang for assisting during the field work. We would also like to thank Aashna Sharma (Wildlife Institute of India) for her valuable comments on the manuscript.</t>
  </si>
  <si>
    <t>10.1016/j.ecoleng.2019.02.012</t>
  </si>
  <si>
    <t>HU8SM</t>
  </si>
  <si>
    <t>WOS:000465560700003</t>
  </si>
  <si>
    <t>Chitale, VS; Behera, MD; Roy, PS</t>
  </si>
  <si>
    <t>Chitale, Vishwas Sudhir; Behera, Mukund Dev; Roy, Partha Sarthi</t>
  </si>
  <si>
    <t>Future of Endemic Flora of Biodiversity Hotspots in India</t>
  </si>
  <si>
    <t>SPECIES DISTRIBUTION MODELS; CLIMATE-CHANGE; RANGE SHIFTS; CONSERVATION; RICHNESS; AREAS</t>
  </si>
  <si>
    <t>India is one of the 12 mega biodiversity countries of the world, which represents 11% of world's flora in about 2.4% of global land mass. Approximately 28% of the total Indian flora and 33% of angiosperms occurring in India are endemic. Higher human population density in biodiversity hotspots in India puts undue pressure on these sensitive eco-regions. In the present study, we predict the future distribution of 637 endemic plant species from three biodiversity hotspots in India; Himalaya, Western Ghats, Indo-Burma, based on A1B scenario for year 2050 and 2080. We develop individual variable based models as well as mixed models in MaxEnt by combining ten least co-related bioclimatic variables, two disturbance variables and one physiography variable as predictor variables. The projected changes suggest that the endemic flora will be adversely impacted, even under such a moderate climate scenario. The future distribution is predicted to shift in northern and northeastern direction in Himalaya and Indo-Burma, while in southern and south-western direction in Western Ghats, due to cooler climatic conditions in these regions. In the future distribution of endemic plants, we observe a significant shift and reduction in the distribution range compared to the present distribution. The model predicts a 23.99% range reduction and a 7.70% range expansion in future distribution by 2050, while a 41.34% range reduction and a 24.10% range expansion by 2080. Integration of disturbance and physiography variables along with bioclimatic variables in the models improved the prediction accuracy. Mixed models provide most accurate results for most of the combinations of climatic and non-climatic variables as compared to individual variable based models. We conclude that a) regions with cooler climates and higher moisture availability could serve as refugia for endemic plants in future climatic conditions; b) mixed models provide more accurate results, compared to single variable based models.</t>
  </si>
  <si>
    <t>[Chitale, Vishwas Sudhir; Behera, Mukund Dev] Indian Inst Technol Kharagpur, Ctr Oceans Rivers Atmosphere &amp; Land Sci, Kharagpur, W Bengal, India; [Chitale, Vishwas Sudhir] Int Ctr Integrated Mt Dev ICIMOD, Kathmandu, Nepal; [Roy, Partha Sarthi] Univ Hyderabad, Univ Ctr Earth &amp; Space Sci, Hyderabad 500134, Andhra Pradesh, India</t>
  </si>
  <si>
    <t>Indian Institute of Technology System (IIT System); Indian Institute of Technology (IIT) - Kharagpur; University of Hyderabad</t>
  </si>
  <si>
    <t>Chitale, VS (corresponding author), Indian Inst Technol Kharagpur, Ctr Oceans Rivers Atmosphere &amp; Land Sci, Kharagpur, W Bengal, India.</t>
  </si>
  <si>
    <t>vschitale@iitkgp.ac.in</t>
  </si>
  <si>
    <t>Behera, Mukunda/0000-0002-9976-6270</t>
  </si>
  <si>
    <t>DEC 12</t>
  </si>
  <si>
    <t>e115264</t>
  </si>
  <si>
    <t>10.1371/journal.pone.0115264</t>
  </si>
  <si>
    <t>AW6JI</t>
  </si>
  <si>
    <t>Green Published, gold, Green Submitted</t>
  </si>
  <si>
    <t>WOS:000346375400089</t>
  </si>
  <si>
    <t>Paul, S; Sarkar, D; Patil, A; Ghosh, T; Talukdar, G; Kumar, M; Habib, B; Nigam, P; Mohan, D; Pandav, B; Mondol, S</t>
  </si>
  <si>
    <t>Paul, Shrutarshi; Sarkar, Debanjan; Patil, Abhilash; Ghosh, Tista; Talukdar, Gautam; Kumar, Mukesh; Habib, Bilal; Nigam, Parag; Mohan, Dhananjai; Pandav, Bivash; Mondol, Samrat</t>
  </si>
  <si>
    <t>Assessment of endemic northern swamp deer (Rucervus duvaucelii duvaucelii) distribution and identification of priority conservation areas through modeling and field surveys across north India</t>
  </si>
  <si>
    <t>Terrestrial megaherbivore; Landscape conservation; Habitat-specialist; MaxEnt; Habitat conversion; Non-protected grasslands</t>
  </si>
  <si>
    <t>SPECIES DISTRIBUTION MODELS; UPPER GANGETIC PLAINS; PROTECTED AREAS; SPATIAL-DISTRIBUTION; CLIMATE IMPACT; VALIDATION; PERFORMANCE; POPULATION; VARIABLES; RICHNESS</t>
  </si>
  <si>
    <t>Recent declines in large herbivores have led to significant conservation efforts globally. However, the niche-specific megaherbivores residing outside protected areas face more imminent extinction threats. Swamp deer, the obligate grassland-dwelling endemic cervid is the most extinction-prone megaherbivore in the Indian subcontinent. Limited information on distribution and habitat status pose significant conservation and management challenges for the remaining fragmented populations in north, north-east and central India. To this end, we combined exhaustive field surveys and Maximum Entropy (MaxEnt) modeling to generate the most detailed distribution map for the northern swamp deer subspecies. We used primary data from more than 6000 km(2) field surveys and eight ecologically relevant covariates for model predictions. Grassland cover, annual mean temperature and distance from water were the major factors that predicted the species distribution. Models predicted swamp deer distribution in only-3% of the entire landscape, covering both protected (-1.4%) as well as non-protected (-1.6%) areas. Our validation surveys in some of these predicted areas confirmed swamp deer presence and indicated-85% model accuracy. Finally, we identified four Priority Conservation Areasstill retaining adequate grassland habitat and species presence that require immediate attention to ensure landscape-level population connectivity. These results highlight the importance of the marginalized grassland ecosystems of northern India that still retain high biodiversity. We suggest a swamp deer-centric conservation approach to protect these human-dominated habitats and emphasize in generating such information for other endemic, habitat-specialist species across the globe. (C) 2020 The Authors. Published by Elsevier B.V.</t>
  </si>
  <si>
    <t>[Paul, Shrutarshi; Sarkar, Debanjan; Patil, Abhilash; Ghosh, Tista; Talukdar, Gautam; Habib, Bilal; Nigam, Parag; Mohan, Dhananjai; Pandav, Bivash; Mondol, Samrat] Wildlife Inst India, Dehra Dun 248001, Uttarakhand, India; [Kumar, Mukesh] Uttar Pradesh Forest Dept, Kanpur, Uttar Pradesh, India</t>
  </si>
  <si>
    <t>Mondol, S (corresponding author), Anim Ecol &amp; Conservat Biol Dept, Dehra Dun, Uttarakhand, India.</t>
  </si>
  <si>
    <t>samrat@wii.gov.in</t>
  </si>
  <si>
    <t>Sarkar, Debanjan/C-6093-2017</t>
  </si>
  <si>
    <t>Sarkar, Debanjan/0000-0002-6666-3152; kumar, mukesh/0000-0001-7579-5029; Nigam, Parag/0000-0001-9472-6897; Mondol, Samrat/0000-0003-3034-9396</t>
  </si>
  <si>
    <t>Wildlife Forensics and Conservation Genetics Cell of Wildlife Institute of India; Uttar Pradesh Forest Department, Ministry of Environment, Forests and Climate Change, Government of India; Department of Science and Technology INSPIRE Research Fellowship [IF150680]; Department of Science and Technology INSPIRE Faculty Award [IFA12-LSBM-47]; Conservation Force; Uttarakhand Forest Department, Ministry of Environment, Forests and Climate Change, Government of India</t>
  </si>
  <si>
    <t>Wildlife Forensics and Conservation Genetics Cell of Wildlife Institute of India; Uttar Pradesh Forest Department, Ministry of Environment, Forests and Climate Change, Government of India; Department of Science and Technology INSPIRE Research Fellowship(Department of Science &amp; Technology (India)Department of Science &amp; Technology (DOST), Philippines); Department of Science and Technology INSPIRE Faculty Award(Department of Science &amp; Technology (India)Department of Science &amp; Technology (DOST), Philippines); Conservation Force; Uttarakhand Forest Department, Ministry of Environment, Forests and Climate Change, Government of India</t>
  </si>
  <si>
    <t>We acknowledge the Forest Departments of Uttarakhand and Uttar Pradesh for providing necessary permits to carry out the research. Our thanks to the Forest Department officials and local community members for their assistance during the surveys. We acknowledge help from Suvankar, Imam, Ranju, Bhura, Annu, Ammi and Prajok for their help during field surveys. We appreciate technical help from N. Laxminarayan, Sohini and Tathagata (GIS work) and A. Madhanraj, Rahul, Garima and Mouli (laboratory work). We thank the Director, Dean and the Wildlife Forensics and Conservation Genetics Cell of Wildlife Institute of India for their support.; The work was funded by Uttarakhand Forest Department, Uttar Pradesh Forest Department, Ministry of Environment, Forests and Climate Change, Government of India and Conservation Force. Shrutarshi Paul was awarded Department of Science and Technology INSPIRE Research Fellowship (IF150680) and Samrat Mondol was supported by Department of Science and Technology INSPIRE Faculty Award (IFA12-LSBM-47).</t>
  </si>
  <si>
    <t>e01263</t>
  </si>
  <si>
    <t>10.1016/j.gecco.2020.e01263</t>
  </si>
  <si>
    <t>PT2WN</t>
  </si>
  <si>
    <t>WOS:000608479200013</t>
  </si>
  <si>
    <t>Deblauwe, V; Droissart, V; Bose, R; Sonké, B; Blach-Overgaard, A; Svenning, JC; Wieringa, JJ; Ramesh, BR; Stévart, T; Couvreur, TLP</t>
  </si>
  <si>
    <t>Deblauwe, V.; Droissart, V.; Bose, R.; Sonke, B.; Blach-Overgaard, A.; Svenning, J. -C.; Wieringa, J. J.; Ramesh, B. R.; Stevart, T.; Couvreur, T. L. P.</t>
  </si>
  <si>
    <t>Remotely sensed temperature and precipitation data improve species distribution modelling in the tropics</t>
  </si>
  <si>
    <t>GLOBAL ECOLOGY AND BIOGEOGRAPHY</t>
  </si>
  <si>
    <t>Association test; CHIRPS; ecological niche model; GLM; habitat suitability; MaxEnt; MODIS; null model; TRMM; WorldClim</t>
  </si>
  <si>
    <t>FALSE DISCOVERY RATE; CLIMATE-CHANGE; ASSOCIATIONS; SUITABILITY; VALIDATION</t>
  </si>
  <si>
    <t>AimSpecies distribution modelling typically relies completely or partially on climatic variables as predictors, overlooking the fact that these are themselves predictions with associated uncertainties. This is particularly critical when such predictors are interpolated between sparse station data, such as in the tropics. The goal of this study is to provide a new set of satellite-based climatic predictor data and to evaluate its potential to improve modelled species-climate associations and transferability to novel geographical regions. LocationRain forests areas of Central Africa, the Western Ghats of India and South America. MethodsWe compared models calibrated on the widely used WorldClim station-interpolated climatic data with models where either temperature or precipitation data from WorldClim were replaced by data from CRU, MODIS, TRMM and CHIRPS. Each predictor set was used to model 451 plant species distributions. To test for chance associations, we devised a null model with which to compare the accuracy metric obtained for every species. ResultsFewer than half of the studied rain forest species distributions matched the climatic pattern better than did random distributions. The inclusion of MODIS temperature and CHIRPS precipitation estimates derived from remote sensing each allowed for a better than random fit for respectively 40% and 22% more species than models calibrated on WorldClim. Furthermore, their inclusion was positively related to a better transferability of models to novel regions. Main conclusionsWe provide a newly assembled dataset of ecologically meaningful variables derived from MODIS and CHIRPS for download, and provide a basis for choosing among the plethora of available climate datasets. We emphasize the need to consider the method used in the production of climate data when working on a region with sparse meteorological station data. In this context, remote sensing data should be the preferred choice, particularly when model transferability to novel climates or inferences on causality are invoked.</t>
  </si>
  <si>
    <t>[Deblauwe, V.; Couvreur, T. L. P.] IRD, UMR DIADE, F-34394 Montpellier, France; [Deblauwe, V.; Droissart, V.; Stevart, T.] Univ Libre Bruxelles, Herbarium &amp; Bibliotheque Bot Africaine, B-1050 Brussels, Belgium; [Deblauwe, V.; Droissart, V.; Sonke, B.; Couvreur, T. L. P.] Univ Yaounde I, Dept Biol Sci, Lab Bot Systemat &amp; Ecol, Ecole Normale Super, Yaounde, Cameroon; [Droissart, V.; Bose, R.] IRD, UMR AMAP, F-34398 Montpellier, France; [Droissart, V.; Stevart, T.] Africa &amp; Madagascar Dept, Missouri Bot Garden, St Louis, MO 63166 USA; [Bose, R.; Ramesh, B. R.] French Inst Pondicherry, Dept Ecol, Pondicherry 605001, India; [Blach-Overgaard, A.; Svenning, J. -C.] Aarhus Univ, Dept Biosci, Sect Ecoinformat &amp; Biodivers, DK-8000 Aarhus, Denmark; [Wieringa, J. J.; Couvreur, T. L. P.] Nat Biodivers Ctr, Bot Sect, NL-2333 CR Leiden, Netherlands</t>
  </si>
  <si>
    <t>Institut de Recherche pour le Developpement (IRD); Universite de Montpellier; Universite Libre de Bruxelles; University of Yaounde I; CIRAD; Centre National de la Recherche Scientifique (CNRS); Institut de Recherche pour le Developpement (IRD); Universite de Montpellier; Missouri Botanical Gardens; Aarhus University; Naturalis Biodiversity Center</t>
  </si>
  <si>
    <t>Deblauwe, V (corresponding author), IRD, UMR DIADE, F-34394 Montpellier, France.</t>
  </si>
  <si>
    <t>vincent.deblauwe@ulb.ac.be</t>
  </si>
  <si>
    <t>Deblauwe, Vincent/E-5683-2010; Wieringa, Jan J./D-9517-2015; Svenning, Jens-Christian/C-8977-2012; Blach-Overgaard, Anne/N-3105-2014; Couvreur, Thomas LP/D-8172-2011; Bose, Ruksan/B-3731-2017; Droissart, Vincent/K-2507-2016</t>
  </si>
  <si>
    <t>Deblauwe, Vincent/0000-0001-9881-1052; Wieringa, Jan J./0000-0003-0566-372X; Svenning, Jens-Christian/0000-0002-3415-0862; Blach-Overgaard, Anne/0000-0002-0200-1547; Couvreur, Thomas LP/0000-0002-8509-6587; Bose, Ruksan/0000-0003-2114-4030; Droissart, Vincent/0000-0001-9798-5616; Stevart, Tariq/0000-0002-6212-0361</t>
  </si>
  <si>
    <t>French Foundation for Research on Biodiversity (FRB) through its Centre for Synthesis and Analysis of Biodiversity data (CESAB) programme, as part of RAINBIO research project; IRD post-doctorate fellowship</t>
  </si>
  <si>
    <t>We would like to thank Pete Peterson for useful details about the CHIRPS data and an anonymous referee whose comments helped us to improve the manuscript. This work was partly funded by the French Foundation for Research on Biodiversity (FRB) through its Centre for Synthesis and Analysis of Biodiversity data (CESAB) programme, as part of the RAINBIO research project. V.D. was supported by the IRD post-doctorate fellowship 2013-15.</t>
  </si>
  <si>
    <t>1466-822X</t>
  </si>
  <si>
    <t>1466-8238</t>
  </si>
  <si>
    <t>GLOBAL ECOL BIOGEOGR</t>
  </si>
  <si>
    <t>Glob. Ecol. Biogeogr.</t>
  </si>
  <si>
    <t>10.1111/geb.12426</t>
  </si>
  <si>
    <t>Ecology; Geography, Physical</t>
  </si>
  <si>
    <t>Environmental Sciences &amp; Ecology; Physical Geography</t>
  </si>
  <si>
    <t>DI3FD</t>
  </si>
  <si>
    <t>WOS:000373383000006</t>
  </si>
  <si>
    <t>Nagaraju, SK; Gudasalamani, R; Barve, N; Ghazoul, J; Narayanagowda, GK; Ramanan, US</t>
  </si>
  <si>
    <t>Nagaraju, Shivaprakash K.; Gudasalamani, Ravikanth; Barve, Narayani; Ghazoul, Jaboury; Narayanagowda, Ganeshaiah Kotiganahalli; Ramanan, Uma Shaanker</t>
  </si>
  <si>
    <t>Do Ecological Niche Model Predictions Reflect the Adaptive Landscape of Species?: A Test Using Myristica malabarica Lam., an Endemic Tree in the Western Ghats, India</t>
  </si>
  <si>
    <t>FLUCTUATING ASYMMETRY; OVIPOSITION PREFERENCE; HABITAT SUITABILITY; POPULATION-SIZE; LEAF AGE; PLANT; FITNESS; REINTRODUCTION; DYNAMICS; DEPRESSION</t>
  </si>
  <si>
    <t>Ecological niche models (ENM) have become a popular tool to define and predict the ecological niche of a species. An implicit assumption of the ENMs is that the predicted ecological niche of a species actually reflects the adaptive landscape of the species. Thus in sites predicted to be highly suitable, species would have maximum fitness compared to in sites predicted to be poorly suitable. As yet there are very few attempts to address this assumption. Here we evaluate this assumption. We used Bioclim (DIVA GIS version 7.3) and Maxent (version 3.3.2) to predict the habitat suitability of Myristica malabatica Lam., an economically important tree occurring in the Western Ghats, India. We located populations of the trees naturally occurring in different habitat suitability regimes (from highly suitable to poorly suitable) and evaluated them for their regeneration ability and genetic diversity. We also evaluated them for two plant functional traits, fluctuating asymmetry an index of genetic homeostasis, and specific leaf weight an index of primary productivity, often assumed to be good surrogates of fitness. We show a significant positive correlation between the predicted habitat quality and plant functional traits, regeneration index and genetic diversity of populations. Populations at sites predicted to be highly suitable had a higher regeneration and gene diversity compared to populations in sites predicted to be poor or unsuitable. Further, individuals in the highly suitable sites exhibited significantly less fluctuating asymmetry and significantly higher specific leaf weight compared to individuals in the poorly suitable habitats. These results for the first time provide an explicit test of the ENM with respect to the plant functional traits, regeneration ability and genetic diversity of populations along a habitat suitability gradient. We discuss the implication of these resultsfor designing viable species conservation and restoration programs</t>
  </si>
  <si>
    <t>[Nagaraju, Shivaprakash K.; Ramanan, Uma Shaanker] Univ Agr Sci Bangalore, Dept Crop Physiol, Bangalore, Karnataka, India; [Nagaraju, Shivaprakash K.; Gudasalamani, Ravikanth; Narayanagowda, Ganeshaiah Kotiganahalli; Ramanan, Uma Shaanker] Univ Agr Sci Bangalore, Sch Ecol &amp; Conservat, Bangalore, Karnataka, India; [Gudasalamani, Ravikanth; Narayanagowda, Ganeshaiah Kotiganahalli; Ramanan, Uma Shaanker] Ashoka Trust Res Ecol &amp; Environm, Conservat Genet Lab, Bangalore, Karnataka, India; [Narayanagowda, Ganeshaiah Kotiganahalli] Univ Agr Sci Bangalore, Dept Forestry &amp; Environm Sci, Bangalore, Karnataka, India; [Ghazoul, Jaboury] Inst Terr Ecosyst, Zurich, Switzerland; [Barve, Narayani] Univ Kansas, Biodivers Inst, Lawrence, KS 66045 USA; [Nagaraju, Shivaprakash K.] Concordia Univ, Dept Biol, Montreal, PQ H3G 1M8, Canada; [Nagaraju, Shivaprakash K.] Concordia Univ, Ctr Struct &amp; Funct Genom, Montreal, PQ, Canada; [Nagaraju, Shivaprakash K.] Quebec Ctr Biodivers Sci, Montreal, PQ, Canada</t>
  </si>
  <si>
    <t>University of Agricultural Sciences Bangalore; University of Agricultural Sciences Bangalore; University of Agricultural Sciences Bangalore; University of Kansas; Concordia University - Canada; Concordia University - Canada</t>
  </si>
  <si>
    <t>Ramanan, US (corresponding author), Univ Agr Sci Bangalore, Dept Crop Physiol, Bangalore, Karnataka, India.</t>
  </si>
  <si>
    <t>umashaanker@gmail.com</t>
  </si>
  <si>
    <t>Barve, Narayani/B-8941-2017; G, Ravikanth/AAI-5668-2020; Ghazoul, Jaboury/B-2121-2018; Nagaraju, Shivaprakash/O-7654-2014</t>
  </si>
  <si>
    <t>Barve, Narayani/0000-0002-7893-8774; G, Ravikanth/0000-0002-9399-8580; Nagaraju, Shivaprakash/0000-0002-5135-8737; Ghazoul, Jaboury/0000-0002-8319-1636; Uma Shaanker, Ramanan/0000-0003-3100-7654</t>
  </si>
  <si>
    <t>North-South Center, ETH Zurich, Switzerland; Department of Biotechnology (DBT), New Delhi</t>
  </si>
  <si>
    <t>North-South Center, ETH Zurich, Switzerland; Department of Biotechnology (DBT), New Delhi(Department of Biotechnology (DBT) India)</t>
  </si>
  <si>
    <t>This study was supported with grants to JG and USR from the North-South Center, ETH Zurich, Switzerland and a grant awarded to RG and USR from the Department of Biotechnology (DBT), New Delhi. The funders had no role in study design, data collection and analysis, decision to publish, or preparation of the manuscript.</t>
  </si>
  <si>
    <t>NOV 29</t>
  </si>
  <si>
    <t>e82066</t>
  </si>
  <si>
    <t>10.1371/journal.pone.0082066</t>
  </si>
  <si>
    <t>261MX</t>
  </si>
  <si>
    <t>gold, Green Published, Green Submitted</t>
  </si>
  <si>
    <t>WOS:000327670300072</t>
  </si>
  <si>
    <t>Gaisberger, H; Fremout, T; Kettle, CJ; Vinceti, B; Kemalasari, D; Kanchanarak, T; Thomas, E; Serra-Diaz, JM; Svenning, JC; Slik, F; Eiadthong, W; Palanisamy, K; Ravikanth, G; Bodos, V; Sang, J; Warrier, RR; Wee, AKS; Elloran, C; Ramos, LT; Henry, M; Hossain, MA; Theilade, I; Laegaard, S; Bandara, KMA; Weerasinghe, DP; Changtragoon, S; Yuskianti, V; Wilkie, P; Nghia, NH; Elliott, S; Pakkad, G; Tiansawat, P; Maycock, C; Bounithiphonh, C; Mohamed, R; Nazre, M; Siddiqui, BN; Lee, SL; Lee, CT; Zakaria, NF; Hartvig, I; Lehmann, L; David, DBD; Lilleso, JPB; Phourin, C; Zheng, YQ; Ping, H; Volkaert, HA; Graudal, L; Hamidi, A; Thea, S; Sreng, S; Boshier, D; Tolentino, E; Ratnam, W; Aung, MM; Galante, M; Isa, SFM; Dung, NQ; Hoa, TT; Le, TC; Miah, MD; Zuhry, ALM; Alawathugoda, D; Azman, A; Pushpakumara, G; Sumedi, N; Siregar, IZ; Nak, HK; Linsky, J; Barstow, M; Koh, LP; Jalonen, R</t>
  </si>
  <si>
    <t>Gaisberger, Hannes; Fremout, Tobias; Kettle, Chris J.; Vinceti, Barbara; Kemalasari, Della; Kanchanarak, Tania; Thomas, Evert; Serra-Diaz, Josep M.; Svenning, Jens-Christian; Slik, Ferry; Eiadthong, Wichan; Palanisamy, Kandasamy; Ravikanth, Gudasalamani; Bodos, Vilma; Sang, Julia; Warrier, Rekha R.; Wee, Alison K. S.; Elloran, Christian; Ramos, Lawrence Tolentino; Henry, Matieu; Hossain, Md Akhter; Theilade, Ida; Laegaard, Simon; Bandara, K. M. A.; Weerasinghe, Dimantha Panduka; Changtragoon, Suchitra; Yuskianti, Vivi; Wilkie, Peter; Nghia, Nguyen Hoang; Elliott, Stephen; Pakkad, Greuk; Tiansawat, Pimonrat; Maycock, Colin; Bounithiphonh, Chaloun; Mohamed, Rozi; Nazre, M.; Siddiqui, Baktiar Nur; Lee, Soon-Leong; Lee, Chai-Ting; Zakaria, Nurul Farhanah; Hartvig, Ida; Lehmann, Lutz; David, Dzaeman B. Dzulkifli; Lilleso, Jens-Peter Barnekow; Phourin, Chhang; Zheng Yongqi; Ping, Huang; Volkaert, Hugo A.; Graudal, Lars; Hamidi, Arief; Thea, So; Sreng, Sineath; Boshier, David; Tolentino Jr, Enrique; Ratnam, Wickneswari; Aung, Mu Mu; Galante, Michael; Isa, Siti Fatimah Md; Nguyen Quoc Dung; Tran Thi Hoa; Tran Chan Le; Miah, Md Danesh; Zuhry, Abdul Lateef Mohd; Alawathugoda, Deepani; Azman, Amelia; Pushpakumara, Gamini; Sumedi, Nur; Siregar, Iskandar Z.; Nak, Hong Kyung; Linsky, Jean; Barstow, Megan; Koh, Lian Pin; Jalonen, Riina</t>
  </si>
  <si>
    <t>Tropical and subtropical Asia's valued tree species under threat</t>
  </si>
  <si>
    <t>climate change analysis; conservation hotspots; conservation priorities; restoration hotspots; restoration priorities; spatially explicit threat assessment; species distribution modeling; tree species; vulnerability mapping</t>
  </si>
  <si>
    <t>COMPLEXITY; IMPACTS; FORESTS; MODELS; PLANTS</t>
  </si>
  <si>
    <t>Tree diversity in Asia's tropical and subtropical forests is central to nature-based solutions. Species vulnerability to multiple threats, which affect provision of ecosystem services, is poorly understood. We conducted a region-wide, spatially explicit assessment of the vulnerability of 63 socioeconomically important tree species to overexploitation, fire, overgrazing, habitat conversion, and climate change. Trees were selected for assessment from national priority lists, and selections were validated by an expert network representing 20 countries. We used Maxent suitability modeling to predict species distribution ranges, freely accessible spatial data sets to map threat exposures, and functional traits to estimate threat sensitivities. Species-specific vulnerability maps were created as the product of exposure maps and sensitivity estimates. Based on vulnerability to current threats and climate change, we identified priority areas for conservation and restoration. Overall, 74% of the most important areas for conservation of these trees fell outside protected areas, and all species were severely threatened across an average of 47% of their native ranges. The most imminent threats were overexploitation and habitat conversion; populations were severely threatened by these factors in an average of 24% and 16% of their ranges, respectively. Our model predicted limited overall climate change impacts, although some study species were likely to lose over 15% of their habitat by 2050 due to climate change. We pinpointed specific natural areas in Borneo rain forests as hotspots for in situ conservation of forest genetic resources, more than 82% of which fell outside designated protected areas. We also identified degraded areas in Western Ghats, Indochina dry forests, and Sumatran rain forests as hotspots for restoration, where planting or assisted natural regeneration will help conserve these species, and croplands in southern India and Thailand as potentially important agroforestry options. Our results highlight the need for regionally coordinated action for effective conservation and restoration.</t>
  </si>
  <si>
    <t>[Gaisberger, Hannes; Kettle, Chris J.; Vinceti, Barbara] Biovers Int, Via San Domenico 1, I-00153 Rome, Italy; [Gaisberger, Hannes] Paris Lodron Univ Salzburg, Dept Geoinformat, Hellbrunner Str 34, A-5020 Salzburg, Austria; [Fremout, Tobias] Katholieke Univ Leuven, Div Forest Nat &amp; Landscape, Leuven, Belgium; [Fremout, Tobias; Thomas, Evert] Biovers Int, La Molina, Peru; [Kettle, Chris J.] Swiss Fed Inst Technol, Dept Environm Syst Sci, Zurich, Switzerland; [Kemalasari, Della; Kanchanarak, Tania; Jalonen, Riina] Univ Putra Malaysia, Biovers Int, Off Lebuh Silikon, Serdang, Selangor, Malaysia; [Kanchanarak, Tania] Univ Aberdeen, Sch Biol Sci, Aberdeen, Scotland; [Serra-Diaz, Josep M.] Univ Lorraine, INRA, AgroParisTech, UMR Silva, Paris, France; [Svenning, Jens-Christian] Aarhus Univ, Ctr Biodivers Dynam Changing World BIOCHANGE, Dept Biol, Aarhus C, Denmark; [Slik, Ferry] Univ Brunei Darussalam, Jalan Tungku Link, Gadong, Brunei; [Eiadthong, Wichan] Kasetsart Univ, Fac Forestry, Bangkok, Thailand; [Palanisamy, Kandasamy; Warrier, Rekha R.] Inst Forest Genet &amp; Tree Breeding, Coimbatore, Tamil Nadu, India; [Ravikanth, Gudasalamani] Ashoka Trust Res Ecol &amp; Environm, Bangalore, Karnataka, India; [Bodos, Vilma; Sang, Julia] Forest Dept Sarawak, Bangunan Baitul Makmur 2, Kuching, Malaysia; [Wee, Alison K. S.] Univ Nottingham Malaysia Campus, Sch Environm &amp; Geog Sci, Semenyih, Malaysia; [Wee, Alison K. S.] Guangxi Univ, Coll Forestry, Nanning, Peoples R China; [Elloran, Christian] ASEAN Ctr Biodivers, Los Banos, Philippines; [Ramos, Lawrence Tolentino] World Agroforestry Ctr, Los Banos, Philippines; [Henry, Matieu] UN, FAO, Dhaka, Bangladesh; [Hossain, Md Akhter] Univ Chittagong, Inst Forestry &amp; Environm Sci, Chittagong, Bangladesh; [Theilade, Ida; Graudal, Lars] Univ Copenhagen, Dept Food &amp; Resource Econ, Frederiksberg C, Denmark; [Laegaard, Simon] Univ Copenhagen, Copenhagen K, Denmark; [Bandara, K. M. A.; Weerasinghe, Dimantha Panduka] Sri Lanka Forestry Inst, Nuwara Eliya, Sri Lanka; [Changtragoon, Suchitra] Dept Natl Pk Wildlife &amp; Plant Conservat, Chatuchak, Thailand; [Yuskianti, Vivi; Sumedi, Nur] Forest Res &amp; Dev Ctr FRDC, Bogor, Indonesia; [Wilkie, Peter] Royal Bot Garden Edinburgh, Edinburgh, Midlothian, Scotland; [Nghia, Nguyen Hoang] Vietnamese Acad Forest Sci, Bac Tu Liem, Vietnam; [Elliott, Stephen; Pakkad, Greuk; Tiansawat, Pimonrat] Chiang Mai Univ, Fac Sci, Biol Dept, Forest Restorat Res Unit, Chiang Mai, Thailand; [Elliott, Stephen; Pakkad, Greuk; Tiansawat, Pimonrat] Chiang Mai Univ, Fac Sci, Environm Sci Res Ctr, Chiang Mai, Thailand; [Maycock, Colin] Univ Malaysia Sabah, Fac Sci &amp; Nat Resources, Jalan UMS, Kota Kinabalu, Sabah, Malaysia; [Bounithiphonh, Chaloun] Natl Agr &amp; Forestry Res Inst, Forest Res Ctr, Xaythany Dist, Laos; [Mohamed, Rozi; Nazre, M.] Univ Putra Malaysia, Fac Forestry &amp; Environm, Upm Serdang, Malaysia; [Siddiqui, Baktiar Nur] Bangladesh Forest Dept, Dhaka, Bangladesh; [Lee, Soon-Leong; Lee, Chai-Ting; Zakaria, Nurul Farhanah; Azman, Amelia] Inst Penyelidikan Perhutanan Malaysia, Forest Res Inst Malaysia, Jalan Frim, Kuala Lumpur, Malaysia; [Hartvig, Ida; Lilleso, Jens-Peter Barnekow] Univ Copenhagen, Dept Geosci &amp; Nat Resource Management, Copenhagen, Denmark; [Hartvig, Ida] Smithsonian Inst, Smithsonian Environm Res Ctr, Washington, DC 20560 USA; [Lehmann, Lutz] Deutsch Gesell Int Zusammenarbeit GIZ GmbH, Bonn, Germany; [David, Dzaeman B. Dzulkifli] Trop Rainforest Conservat &amp; Res Ctr TRCRC, Wilayah Persekutuan, Malaysia; [Phourin, Chhang; Thea, So; Sreng, Sineath] Inst Forest &amp; Wildlife Res &amp; Dev, Khan Sen Sokh, Cambodia; [Zheng Yongqi; Ping, Huang] Chinese Acad Forestry, Res Inst Forestry, Beijing, Peoples R China; [Volkaert, Hugo A.] Kasetsart Univ, Ctr Agr Biotechnol, Kamphaengsaen Campus,Mu6 Malaimaen Rd, Kamphaengsaen Nakhonpath 73140, Lat Yao, Thailand; [Graudal, Lars] World Agroforestry Ctr ICRAF, United Nations Ave, Nairobi, Kenya; [Hamidi, Arief] Fauna &amp; Flora Int, Nusa Tenggara, Indonesia; [Boshier, David] Univ Oxford, Oxford, England; [Tolentino Jr, Enrique] Univ Philippines Los Banos, Los Banos 4031, Philippines; [Ratnam, Wickneswari] Univ Kebangsaan Malaysia, Bangi, Selangor, Malaysia; [Aung, Mu Mu] Forest Dept Myanmar, Mawlamyine, Mon State, Myanmar; [Galante, Michael] Climate Forestry Ltd, Kensington Gardens, Labuan, Malaysia; [Isa, Siti Fatimah Md] Univ Putra Malaysia, Fac Sci, Dept Biol, Serdang, Malaysia; [Nguyen Quoc Dung] Forest Inventory &amp; Planning Inst, Quy Hoach Rung, Vietnam; [Tran Thi Hoa; Tran Chan Le] Vietnamese Acad Agr Sci, Inst Agr Genet AGI Forest Genet &amp; Conservat, Hanoi, Vietnam; [Miah, Md Danesh] Univ Chittagong, Chittagong, Bangladesh; [Zuhry, Abdul Lateef Mohd] Dept Forest Conservat, Colombo, Sri Lanka; [Alawathugoda, Deepani] Dept Forest Conservat, Sri Jayawardenepura Kott, Sri Lanka; [Pushpakumara, Gamini] Univ Peradeniya, Peradeniya, Sri Lanka; [Siregar, Iskandar Z.] IPB Univ Bogor, Java, Indonesia; [Nak, Hong Kyung] Natl Inst Forest Sci NIFOS, Forest Bioinformat Div, Seoul, South Korea; [Linsky, Jean] Atlanta Bot Garden, Atlanta, GA USA; [Barstow, Megan] Bot Gardens Conservat Int, Richmond, Surrey, England; [Koh, Lian Pin] Natl Univ Singapore, Ctr Nat Based Climate Solut, Singapore, Singapore; [Koh, Lian Pin] Natl Univ Singapore, Dept Biol Sci, Singapore, Singapore</t>
  </si>
  <si>
    <t>Alliance; Bioversity International; Salzburg University; KU Leuven; Alliance; Bioversity International; Swiss Federal Institutes of Technology Domain; ETH Zurich; Universiti Putra Malaysia; Alliance; Bioversity International; University of Aberdeen; Universite de Lorraine; INRAE; AgroParisTech; Aarhus University; University Brunei Darussalam; Kasetsart University; Indian Council of Forestry Research &amp; Education (ICFRE); Institute of Forest Genetics &amp; Tree Breeding (IFGTB); Jabatan Hutan Sarawak; University of Nottingham Malaysia; Guangxi University; CGIAR; World Agroforestry (ICRAF); Food &amp; Agriculture Organization of the United Nations (FAO); University of Chittagong; University of Copenhagen; University of Copenhagen; Chiang Mai University; Chiang Mai University; Universiti Malaysia Sabah; Universiti Kebangsaan Malaysia; Universiti Putra Malaysia; Institute Penyelidikan Perhutanan Malaysia; University of Copenhagen; Smithsonian Institution; Smithsonian Environmental Research Center; Chinese Academy of Forestry; Research Institute of Forestry, CAF; Kasetsart University; CGIAR; World Agroforestry (ICRAF); University of Oxford; University of the Philippines System; University of the Philippines Los Banos; Universiti Kebangsaan Malaysia; Universiti Putra Malaysia; University of Chittagong; University of Peradeniya; National Institute of Forest Science (NIFOS), Republic of South Korea; Royal Botanic Gardens, Kew; National University of Singapore; National University of Singapore</t>
  </si>
  <si>
    <t>Gaisberger, H (corresponding author), Biovers Int, Via San Domenico 1, I-00153 Rome, Italy.;Gaisberger, H (corresponding author), Paris Lodron Univ Salzburg, Dept Geoinformat, Hellbrunner Str 34, A-5020 Salzburg, Austria.</t>
  </si>
  <si>
    <t>h.gaisberger@cgiar.org</t>
  </si>
  <si>
    <t>G, Ravikanth/AAI-5668-2020; Warrier, Rekha R/J-5182-2016; Nazre, M./G-1631-2013; Graudal, Lars/L-8865-2014; Hartvig, Ida/E-4080-2015; Hartvig, Ida/HZL-6113-2023; Svenning, Jens-Christian/C-8977-2012; Siregar, Iskandar Z/GPK-6901-2022; Serra-Diaz, JM/F-7973-2011; LEE, Soon Leong/AGZ-1887-2022; Elliott, Stephen/AAT-3210-2020; Boshier, David/E-6148-2016; Theilade, Ida/A-6498-2010; Gaisberger, Hannes Thomas/EXT-3640-2022; Fremout, Tobias/AFR-0788-2022; ping, huang/GYD-3580-2022; Hossain, Akhter/T-5340-2019; Siregar, Iskandar Z/D-5370-2018; Ratnam, Wickneswari/IAO-5797-2023; Md Isa, Siti Fatimah/P-1483-2018; Lilleso, Jens-Peter Barnekow/F-4455-2015</t>
  </si>
  <si>
    <t>G, Ravikanth/0000-0002-9399-8580; Warrier, Rekha R/0000-0002-7149-2925; Nazre, M./0000-0001-7685-1184; Graudal, Lars/0000-0003-3047-7419; Hartvig, Ida/0000-0002-1509-6864; Hartvig, Ida/0000-0002-1509-6864; Svenning, Jens-Christian/0000-0002-3415-0862; Siregar, Iskandar Z/0000-0002-5419-482X; Serra-Diaz, JM/0000-0001-6479-1997; Theilade, Ida/0000-0003-3502-1277; Gaisberger, Hannes Thomas/0000-0002-6023-1236; Hossain, Akhter/0000-0003-0496-8441; Md Isa, Siti Fatimah/0000-0002-6334-8915; Kanchanarak, Tania/0000-0003-3691-6259; Fremout, Tobias/0000-0002-0812-3027; Yuskianti, Vivi/0000-0002-1574-0744; Volkaert, Hugo/0000-0003-4569-896X; Siddiqui, Md. Baktiar Nur/0000-0002-8143-4550; Lilleso, Jens-Peter Barnekow/0000-0003-1418-3496</t>
  </si>
  <si>
    <t>Government of the Federal Republic of Germany, Federal Ministry of Food and Agriculture (BMEL) [GenR 2017-5]; CGIAR Research Program on Forests, Trees and Agroforestry (FTA); VILLUM FONDEN [16549]; TREECHANGE [6108-15 00078B]; Chiang Mai University in Thailand; National Natural Science Foundation of China [31761143002]; EuropeAid [CSO-LA/2019/161819-3/7]; Franklinia Foundation; DANIDA [11073-LIFE]</t>
  </si>
  <si>
    <t>Government of the Federal Republic of Germany, Federal Ministry of Food and Agriculture (BMEL); CGIAR Research Program on Forests, Trees and Agroforestry (FTA)(CGIAR); VILLUM FONDEN(Villum Fonden); TREECHANGE; Chiang Mai University in Thailand; National Natural Science Foundation of China(National Natural Science Foundation of China (NSFC)); EuropeAid; Franklinia Foundation; DANIDA</t>
  </si>
  <si>
    <t>This work is an output of the project APFORGIS (Establishing an Information System for conserving native tree species and their genetic resources in Asia-Pacific), which was supported by the Government of the Federal Republic of Germany, Federal Ministry of Food and Agriculture (BMEL) (grant GenR 2017-5), and the CGIAR Research Program on Forests, Trees and Agroforestry (FTA). J.-C.S. was supported by grants from VILLUM FONDEN (16549) and TREECHANGE (6108-15 00078B). S.E., P.T., and G.P were supported by the Chiang Mai University in Thailand, and Z.Y. and H.P. were supported by a grant from the National Natural Science Foundation of China (31761143002). I.T. was supported by grants from EuropeAid (CSO-LA/2019/161819-3/7) and Franklinia Foundation. I.H. was supported by a grant from DANIDA (11073-LIFE). G.R. acknowledges the Department of Biotechnology, Government of India, for supporting data collection. H.G. thanks G. Wallentin and A. Weingartner for their valuable contributions to the design of the spatial threat analysis. We thank D. Haverkamp for the continuous support during the project.</t>
  </si>
  <si>
    <t>e13873</t>
  </si>
  <si>
    <t>10.1111/cobi.13873</t>
  </si>
  <si>
    <t>FEB 2022</t>
  </si>
  <si>
    <t>1N4FE</t>
  </si>
  <si>
    <t>Green Published, hybrid</t>
  </si>
  <si>
    <t>WOS:000754563100001</t>
  </si>
  <si>
    <t>Chandra, N; Singh, G; Lingwal, S; Jalal, JS; Bisht, MS; Pal, V; Bisht, MPS; Rawat, B; Tiwari, LM</t>
  </si>
  <si>
    <t>Chandra, Naveen; Singh, Gajendra; Lingwal, Shashank; Jalal, J. S.; Bisht, M. S.; Pal, Vineet; Bisht, M. P. S.; Rawat, Balwant; Tiwari, L. M.</t>
  </si>
  <si>
    <t>Ecological Niche Modeling and Status of Threatened Alpine Medicinal Plant Dactylorhiza Hatagirea D.Don in Western Himalaya</t>
  </si>
  <si>
    <t>JOURNAL OF SUSTAINABLE FORESTRY</t>
  </si>
  <si>
    <t>Dactylorhiza; distribution; Western Himalaya; population; threats</t>
  </si>
  <si>
    <t>ACCURACY</t>
  </si>
  <si>
    <t>Medicinal plants are known for their traditional and modern medicinal values to treat health disorders. Dactylorhiza hatagirea (known as Hattajari and Salampanja) is one of these medicinal plants, which is highly praised and valued medicinal plant in alpine regions. The plant has been widely used by the local inhabitants for treating various ailments due to which its demand has increased in the herbal industries. The present study evaluates the distribution and threat status using extensive field surveys and MaxEnt computer package. The distribution was assessed using environmental variables derived from WorldClim data set and slope, aspect, elevation, drainage, soil, geomorphology, land use/land cover (derived from IRS Landsat-8), and 53 well-dispersed field and literature survey species occurrence points. Phyto-sociological information collected using Rapid Mapping Exercise (RME) (50 transects of 500 m in length, each transect having four plots of 1 x 1 m in size at every 50 m distance in east, west, north, and south direction, with a total of 40 plots in one transect) were laid in 26 population sites. The results reveal that the highly suitable habitat of D. hatagirea is only similar to 177.13 km(2) where the species ranges between 0.1 and 2.2 individual/m(2) in the alpine regions of Uttarakhand Himalaya. However, about 740 km(2) area was found less suitable. Mean diurnal range, aspect, and slope were the most predictor variables for the species occurrence. The collection for domestic use, trade, and habitat loss due to excessive grazing by the heavy-bodied animal was recorded as the major reasons behind the population decline of this medicinally important plant. These findings assist in the identification of new populating and suitable areas for monitoring and in-situ conservation using field survey and range of environment factors that determine the distribution of species.</t>
  </si>
  <si>
    <t>[Chandra, Naveen; Singh, Gajendra; Lingwal, Shashank; Bisht, M. S.; Pal, Vineet; Bisht, M. P. S.] Uttarakhand Space Applicat Ctr, Dept Forestry &amp; Climate Change, Dehra Dun, Uttarakhand, India; [Jalal, J. S.] Bot Survey India, Pune, Maharashtra, India; [Rawat, Balwant] Graph Era Hill Univ, Sch Agr Sci, Dehra Dun, Uttarakhand, India; [Tiwari, L. M.] Kumaun Univ, Dept Bot, DSB Campus, Naini Tal, India</t>
  </si>
  <si>
    <t>Botanical Survey of India (BSI); Kumaun University</t>
  </si>
  <si>
    <t>Chandra, N (corresponding author), Uttarakhand Space Applicat Ctr, Upper Aamwala, Dehra Dun 248008, Uttarakhand, India.</t>
  </si>
  <si>
    <t>bhattnaveen857@gmail.com</t>
  </si>
  <si>
    <t>Jalal, Jeewan Singh/ABA-6280-2021</t>
  </si>
  <si>
    <t>NMHS [NMHS/SG-2016/009]; National Mission on Himalayan Studies (NMHS), MoEF CC [NMHS/SG-2016/009]</t>
  </si>
  <si>
    <t>NMHS; National Mission on Himalayan Studies (NMHS), MoEF CC</t>
  </si>
  <si>
    <t>This work was supported by the NMHS [NMHS/SG-2016/009]; National Mission on Himalayan Studies (NMHS), MoEF &amp; CC [NMHS/SG-2016/009].</t>
  </si>
  <si>
    <t>TAYLOR &amp; FRANCIS INC</t>
  </si>
  <si>
    <t>PHILADELPHIA</t>
  </si>
  <si>
    <t>530 WALNUT STREET, STE 850, PHILADELPHIA, PA 19106 USA</t>
  </si>
  <si>
    <t>1054-9811</t>
  </si>
  <si>
    <t>1540-756X</t>
  </si>
  <si>
    <t>J SUSTAIN FOREST</t>
  </si>
  <si>
    <t>J. Sustain. For.</t>
  </si>
  <si>
    <t>NOV 26</t>
  </si>
  <si>
    <t>10.1080/10549811.2021.1923530</t>
  </si>
  <si>
    <t>6N4KU</t>
  </si>
  <si>
    <t>WOS:000652130700001</t>
  </si>
  <si>
    <t>Rajpoot, R; Adhikari, D; Verma, S; Saikia, P; Kumar, A; Grant, KR; Dayanandan, A; Kumar, A; Khare, PK; Khan, ML</t>
  </si>
  <si>
    <t>Rajpoot, Radha; Adhikari, Dibyendu; Verma, Satyam; Saikia, Purabi; Kumar, Amit; Grant, Kyle Raymond; Dayanandan, Arun; Kumar, Ashwani; Khare, Pramod Kumar; Khan, Mohammed Latif</t>
  </si>
  <si>
    <t>Climate models predict a divergent future for the medicinal tree Boswellia serrata Roxb. in India</t>
  </si>
  <si>
    <t>Boswellia serrata; Climate change scenarios; Maxent model; Distribution potential areas</t>
  </si>
  <si>
    <t>RESPONSES</t>
  </si>
  <si>
    <t>Predicting the distribution of future climatically suitable habitat areas is crucial for the long-term success of species conservation and management plans. However, generating accurate predictions may be difficult as the assumptions and variables used in the construction of different climate scenarios may result in divergent trajectories of change. Nevertheless, generating species distribution models under multiple scenarios is helpful in selecting an optimal solution for practical applications. In this study, we compare the current distribution of climatically suitable areas of a threatened medicinally important tree, Boswellia serrata Roxb. in India with its distribution in the year 2050 modeled using two climate change scenarios IPSL-CM5A-LR and NIMR-HADGEM2-AO each represented by four representative concentration pathways (RCPs). Maximum entropy modeling with 19 bioclimatic variables was used to construct the climatic niche of B. serrata for predictions of present and future climatically suitable areas within India. The study revealed that annual mean temperature, mean temperature of wettest quarter and driest quarter, precipitation seasonality, and precipitation of wettest quarter potentially influence the distribution of the species. After thresholding, the model showed that similar to 21.95% of the geographical area in India is presently climatically suitable for the species. The IPSL-CM5ALR and NIMR-HADGEM2-AO climate models revealed contrasting distribution scenarios of climatically suitable areas in India. However, irrespective of these climate models, the four RCPs predict a consistent decrease in suitable area with increases in climatic harshness. Substantial area in peninsular India is expected to lose climatic suitability in 2050, though new areas are also predicted to become climatically suitable. We suggest long-term conservation strategies for B. serrata be prioritized within future areas that are projected to retain climatic suitability. (c) 2020 The Authors. Published by Elsevier B.V. This is an open access article under the CC BY-NC-ND license (http://creativecommons.org/licenses/by-nc-nd/4.0/).</t>
  </si>
  <si>
    <t>[Rajpoot, Radha; Verma, Satyam; Kumar, Ashwani; Khare, Pramod Kumar; Khan, Mohammed Latif] Dr Hari Singh Gour Vishwavidyalaya, Dept Bot, Forest Ecol &amp; Ecogen Lab, Sagar 470003, MP, India; [Adhikari, Dibyendu] North Eastern Hill Univ, Dept Bot, Shillong 793022, Meghalaya, India; [Saikia, Purabi] Cent Univ Jharkhand, Dept Environm Sci, Ranchi 835205, Jharkhand, India; [Kumar, Amit] Cent Univ Jharkhand, Dept Geoinformat, Ranchi 835205, Jharkhand, India; [Grant, Kyle Raymond; Dayanandan, Arun] Concordia Univ, Dept Biol, 7141 Sherbrooke St West, Montreal, PQ H4B 1R6, Canada</t>
  </si>
  <si>
    <t>Dr. Hari Singh Gour University; North Eastern Hill University; Central University of Jharkhand; Central University of Jharkhand; Concordia University - Canada</t>
  </si>
  <si>
    <t>Dayanandan, A (corresponding author), Concordia Univ, Dept Biol, 7141 Sherbrooke St West, Montreal, PQ H4B 1R6, Canada.</t>
  </si>
  <si>
    <t>arund@live.ca</t>
  </si>
  <si>
    <t>Adhikari, Dibyendu/GPW-8128-2022; Saikia, Purabi/A-1736-2013; Verma, Satyam/K-1106-2012; KUMAR, ASHWANI/B-6408-2012; Dayanandan, Arun/HKV-8343-2023; Kumar, Amit/H-5240-2012; Verma, Satyam/S-2539-2019</t>
  </si>
  <si>
    <t>Adhikari, Dibyendu/0000-0002-5057-0541; Saikia, Purabi/0000-0001-5481-282X; Verma, Satyam/0000-0001-9854-8397; KUMAR, ASHWANI/0000-0002-8453-3183; Kumar, Amit/0000-0002-4582-5677; KHAN, MOHAMMED LATIF/0000-0001-6849-0307; Grant, Kyle/0000-0001-5518-5450</t>
  </si>
  <si>
    <t>Department of Biotechnology, Government of India [BT/PR12899/NDB/39/506/2015]; Shastri Indo Canadian Institute, MHRD New Delhi, India; SICI, MHRD, New Delhi, India</t>
  </si>
  <si>
    <t>Department of Biotechnology, Government of India(Department of Biotechnology (DBT) India); Shastri Indo Canadian Institute, MHRD New Delhi, India; SICI, MHRD, New Delhi, India</t>
  </si>
  <si>
    <t>The authors acknowledge the financial support provided by the Department of Biotechnology, Government of India (grant number No. BT/PR12899/NDB/39/506/2015 dt. 20/06/2017). We also acknowledge the support extended by the officials of Madhya Pradesh Forest Department during our field visits. MLK and AK would like to acknowledge Shastri Mobility Program Award by Shastri Indo Canadian Institute, MHRD New Delhi, India. AD would like to acknowledge Shastri Research Student Fellowship by SICI, MHRD, New Delhi, India.</t>
  </si>
  <si>
    <t>e01040</t>
  </si>
  <si>
    <t>10.1016/j.gecco.2020.e01040</t>
  </si>
  <si>
    <t>NN4BD</t>
  </si>
  <si>
    <t>Green Accepted, gold</t>
  </si>
  <si>
    <t>WOS:000568733800009</t>
  </si>
  <si>
    <t>Conservation prioritization through combined approach of umbrella species selection, occupancy estimation, habitat suitability and connectivity analysis of kingfisher: A study from an internationally important wetland complex (Ramsar site) in India</t>
  </si>
  <si>
    <t>East Kolkata Wetlands; Kingfishers; MaxEnt; Zonation; Umbrella species; Wetland management</t>
  </si>
  <si>
    <t>ALCEDO-ATTHIS; PIED KINGFISHER; CERYLE-RUDIS; FISH PREY; MODELS; BIRDS; FOOD; WATERBIRDS; INDICATOR; AGREEMENT</t>
  </si>
  <si>
    <t>Assessment of occupancy status, as well as projection of suitable habitats and connectivity of wetland indicator species, and thereby identification of potential conservation umbrella and projection of conservation priority areas are often considered important for wetland conservation. Kingfishers are wetland indicators and suffer from habitat degradation due to world-wide destruction of wetlands. Therefore, they can be considered potential candidates for conservation intervention. The present knowledge about the spatial distribution of suitable areas and habitat connectivity of kingfishers at a landscape level is non-existent. We conducted extensive surveys and recorded four kingfisher species in East Kolkata Wetlands (EKW; Ramsar site No. 1208; similar to 125 km(2)). The occupancy estimates were highest for White-throated kingfisher (Halcyon smyrnensis, WTK), followed by common kingfisher (Alcedo atthis, CK), stork-billed kingfisher (Pelargopsis capensis, SBK) and lowest for pied kingfisher (Ceryle rudis, PK). WTK has the highest amount of suitable areas followed by CK, PK and SBK. The spatial overlap of suitable habitats showed that SBK is the potential umbrella species and therefore provides conservation benefits to other kingfisher species and eventually to the EKW. In addition to water areas, emergent vegetation, crop lands and tree cover are other important habitats for kingfishers. The connectivity analyses revealed that suitable habitats were disjunct and are under various anthropogenic threats. Therefore, we need to protect suitable habitats and connectivity between them. Finally, we identified conservation priority areas. Conservation intervention on these high priority zones will not only be beneficial for kingfishers, but also for other avifauna having similar resource requirements as well as the wetland parse.</t>
  </si>
  <si>
    <t>[Barik, Souvik; Saha, Goutam Kumar] Univ Calcutta, Dept Zool, Kolkata, India; [Mazumdar, Subhendu] Shibpur Dinobundhoo Inst Coll, Dept Zool, Sibpur, Howrah, India</t>
  </si>
  <si>
    <t>Mazumdar, S (corresponding author), Shibpur Dinobundhoo Inst Coll, Dept Zool, Sibpur, Howrah, India.</t>
  </si>
  <si>
    <t>10.1016/j.ecoinf.2022.101833</t>
  </si>
  <si>
    <t>OCT 2022</t>
  </si>
  <si>
    <t>6N8VD</t>
  </si>
  <si>
    <t>WOS:000889827400001</t>
  </si>
  <si>
    <t>Thakur, KK; Bhat, P; Kumar, A; Ravikanth, G; Saikia, P</t>
  </si>
  <si>
    <t>Thakur, Keshav Kumar; Bhat, Poorna; Kumar, Amit; Ravikanth, G.; Saikia, Purabi</t>
  </si>
  <si>
    <t>Distribution mapping of Bauhinia vahlii Wight &amp; Arn. in India using ecological niche modelling</t>
  </si>
  <si>
    <t>Climate change scenarios; MaxEnt; Population mapping; RCP 2; 6; RCP 8; 5</t>
  </si>
  <si>
    <t>PREDICTING SPECIES DISTRIBUTIONS; ASKOT WILDLIFE SANCTUARY; CLIMATE-CHANGE; WESTERN-GHATS; DISTRIBUTION PATTERNS; SPATIAL-PATTERNS; EXTINCTION RISK; CONSERVATION; DIVERSITY; IMPACTS</t>
  </si>
  <si>
    <t>Bauhinia vahlii Wight &amp; Arn. is an important multipurpose, woody climber used by the rural communities in India for various economic activities as well as for medicinal purposes. Indiscriminate extraction of the woody climber has led to population decline in its distribution range. Climate change has further led to the amplification leading to drastic decline of the natural populations. Therefore, the present study aimed to map the potential distribution of B. vahlii in India using ecological niche modelling (ENM) tools for the current and future climate change scenarios using RCP 2.6 and RCP 8.5. The maximum entropy model was performed using presence-only data of a total of 38 non-overlapping occurrence points obtained from multiple authenticated online portals and through a detailed field investigation. A rise in very high probable zones was observed under both the future climate change scenarios by 0.2% (RCP 2.6) and 0.5% (RCP 8.5) area increase compared to the current climatic scenario. The areas of moderately probable zones pose an increase by 4.5% in RCP 2.6 and a slight decrease by 0.4% in RCP 8.5, while the least probable zones were found to be decreasing in both the cases by 7.3% and 3.6%, respectively. It is predicted that B. vahlii will respond variably under different climate change scenarios based on the species' response to the variations in bioclimatic variables. The predicted impacts of climate change need to be integrated for conservation and management of this economically important, multipurpose woody climber. There is an urgent need for immediate policy intervention and implementation to save this species from the increasing anthropogenic pressure for various economic purposes.</t>
  </si>
  <si>
    <t>[Thakur, Keshav Kumar; Saikia, Purabi] Cent Univ Jharkhand, Dept Environm Sci, Ranchi 835205, Bihar, India; [Bhat, Poorna; Ravikanth, G.] Ashoka Trust Res Ecol &amp; Environm, Conservat Genet Unit, Jakkur 560064, Bengaluru, India; [Kumar, Amit] Cent Univ Jharkhand, Dept Geoinformat, Ranchi 835205, Bihar, India</t>
  </si>
  <si>
    <t>Central University of Jharkhand; Central University of Jharkhand</t>
  </si>
  <si>
    <t>Saikia, P (corresponding author), Cent Univ Jharkhand, Dept Environm Sci, Ranchi 835205, Bihar, India.;Ravikanth, G (corresponding author), Ashoka Trust Res Ecol &amp; Environm, Conservat Genet Unit, Jakkur 560064, Bengaluru, India.</t>
  </si>
  <si>
    <t>gravikanth@gmail.com; purabi.saikia@cuj.ac.in</t>
  </si>
  <si>
    <t>Kumar, Amit/H-5240-2012; G, Ravikanth/AAI-5668-2020; Saikia, Purabi/A-1736-2013</t>
  </si>
  <si>
    <t>Kumar, Amit/0000-0002-4582-5677; G, Ravikanth/0000-0002-9399-8580; Saikia, Purabi/0000-0001-5481-282X; Thakur, Keshav Kumar/0000-0002-4615-0894</t>
  </si>
  <si>
    <t>[F.30-14/2014(BSR)]</t>
  </si>
  <si>
    <t>This is the outcome of UGC-BSR Research Start-up Grant sanctioned to Dr. Purabi Saikia (Ref. No. F.30-14/2014(BSR) dated -22nd July 2014).</t>
  </si>
  <si>
    <t>10.1007/s42965-021-00197-8</t>
  </si>
  <si>
    <t>WOS:000737684100001</t>
  </si>
  <si>
    <t>Barman, R; Saikia, J; Sarmah, P; Konwar, P; Kumar, M; Bora, PK; Bhattacharyya, P; Saikia, SP; Haldar, S; Banik, D</t>
  </si>
  <si>
    <t>Barman, Rubi; Saikia, Jadumoni; Sarmah, Prasanna; Konwar, Parthapratim; Kumar, Manoj; Bora, Pranjit Kumar; Bhattacharyya, Prastuti; Saikia, Siddhartha Proteem; Haldar, Saikat; Banik, Dipanwita</t>
  </si>
  <si>
    <t>Oxygenated sesquiterpenes, molecular docking, and the trait-linked occurrence of essential oil in Knema angustifolia (Roxb.) Warb. (Myristicaceae).</t>
  </si>
  <si>
    <t>SOUTH AFRICAN JOURNAL OF BOTANY</t>
  </si>
  <si>
    <t>docking; essential oil; Knema; neurodegenerative; oxygenated sesquiterpenes; trait</t>
  </si>
  <si>
    <t>SPECIES DISTRIBUTIONS; ALZHEIMERS-DISEASE; PROTEIN-TAU; DIVERSITY; CLIMATE; PERSPECTIVE; INTEGRATION; INFERENCE; ACCURACY; MRBAYES</t>
  </si>
  <si>
    <t>The folk medicinal plant Knema angustifolia (Roxb.) Warb. of Myristicaceae is reported with the essential oil (0.02 &amp; PLUSMN;0.001 -0.04 &amp; PLUSMN;0.01%) in leaves and twigs respectively, for the first time. The GC-MS analysis of essential oil found 15 oxygenated sesquiterpenes viz., Globulol (30.83-35.46%), Spathulenol (21.46-23.98%), Viridi-florol (6.24-12.40%) and others. Several species under the family Myristicaceae had been used in neurodegen-erative diseases. The site-specific docking of the markers against tau protein, the major causal factor for neurodegenerative diseases were carried out which found biomarkers viz., a-Cadinol, 8-Cadinol, epi-Cubenol, Neointermedeol, Shyobunol, and r-Cadinol with moderate to high binding affinity (-5.1 to-6.2 Kcal/mol). The markers followed ADMET parameters including Human Intestinal Absorption, Blood Brain Barrier, CNS permeability, and Lipinski rule of five, and were found as moderately bioactive. r-Cadinol and 8-Cadinol showed high binding affinity (-6.2 Kcal/mol) like Galantamine, an FDA-approved drug. Moreover, r-Cadinol and 8-Cadinol showed moderate activity as nuclear receptors, enzyme inhibitors, and ion channel modula-tors and exhibited potential as a base structure to develop candidate oral drugs. The potential of trait-linked occurrence of essential oil among K. angustifolia and allied species were assessed through ancestral recon-struction using Mesquite ver. 3.61 upon Bayesian consensus tree of plastid genes viz., psbA-trnH, rbcL, and matK. The essential oil was found as a shared ancestral trait in K. angustifolia. For the long-term conservation of K. angustifolia, the MaxEnt modeling was carried out which predicted climate-suitable habitat in NE India and Western Himalayas. &amp; COPY; 2023 SAAB. Published by Elsevier B.V. All rights reserved.</t>
  </si>
  <si>
    <t>[Barman, Rubi; Saikia, Jadumoni; Sarmah, Prasanna; Konwar, Parthapratim; Kumar, Manoj; Bora, Pranjit Kumar; Bhattacharyya, Prastuti; Saikia, Siddhartha Proteem; Haldar, Saikat; Banik, Dipanwita] North East Inst Sci &amp; Technol, Agrotechnol &amp; Rural Dev Div, CSIR, Jorhat 785006, Assam, India; [Barman, Rubi; Saikia, Jadumoni; Sarmah, Prasanna; Konwar, Parthapratim; Kumar, Manoj; Bora, Pranjit Kumar; Saikia, Siddhartha Proteem; Haldar, Saikat; Banik, Dipanwita] Acad Sci &amp; Innovat Res AcSIR, Ghaziabad 201002, India; [Haldar, Saikat; Banik, Dipanwita] AcSIR Acad Sci &amp; Innovat Res AcSIR, Ghaziabad 201002, India</t>
  </si>
  <si>
    <t>Council of Scientific &amp; Industrial Research (CSIR) - India; CSIR - North East Institute of Science &amp; Technology (NEIST); Academy of Scientific &amp; Innovative Research (AcSIR); Academy of Scientific &amp; Innovative Research (AcSIR)</t>
  </si>
  <si>
    <t>Haldar, S (corresponding author), North East Inst Sci &amp; Technol, Agrotechnol &amp; Rural Dev Div, CSIR, Jorhat 785006, Assam, India.;Haldar, S (corresponding author), Acad Sci &amp; Innovat Res AcSIR, Ghaziabad 201002, India.;Haldar, S (corresponding author), AcSIR Acad Sci &amp; Innovat Res AcSIR, Ghaziabad 201002, India.</t>
  </si>
  <si>
    <t>saikatchembiol@gmail.com; banikdipanwita@yahoo.com</t>
  </si>
  <si>
    <t>Council of Scientific and Industrial Research, Ministry of Science amp; Technology, Govt. of India, New Delhi; Department of Biotechnology (DBT) , Govt. of India, New Delhi [BT/PR27725/NER/95/1349/2018]; CSIR FBR Project [MLP0041]; Academy of Scientific and Innovative Research (AcSIR) , Ghaziabad, India; Department of Science amp; Technology, Govt. of India [2017/IF170731]; CSIR- NEIST</t>
  </si>
  <si>
    <t>Council of Scientific and Industrial Research, Ministry of Science amp; Technology, Govt. of India, New Delhi; Department of Biotechnology (DBT) , Govt. of India, New Delhi(Department of Biotechnology (DBT) India); CSIR FBR Project; Academy of Scientific and Innovative Research (AcSIR) , Ghaziabad, India; Department of Science amp; Technology, Govt. of India; CSIR- NEIST</t>
  </si>
  <si>
    <t>&amp; nbsp;The study was funded by Council of Scientific and Industrial Research, Ministry of Science &amp; amp; Technology, Govt. of India, New Delhi and Department of Biotechnology (DBT) , Govt. of India, New Delhi (File no. BT/PR27725/NER/95/1349/2018 dated 11.01.2019) and CSIR FBR Project MLP0041. First six authors acknowledge Academy of Scientific and Innovative Research (AcSIR) , Ghaziabad-201002, India for the opportunity and platform to carry out the work. Rubi Barman acknowledges Department of Science &amp; amp; Technology, Govt. of India for DST -Inspire Fellowship (DST/INSPIRE Fellowship/2017/IF170731) for pursuing Ph.D. work. All the authors acknowledge Director, CSIR- NEIST for the logistics and support.</t>
  </si>
  <si>
    <t>0254-6299</t>
  </si>
  <si>
    <t>1727-9321</t>
  </si>
  <si>
    <t>S AFR J BOT</t>
  </si>
  <si>
    <t>S. Afr. J. Bot.</t>
  </si>
  <si>
    <t>10.1016/j.sajb.2023.06.030</t>
  </si>
  <si>
    <t>JUN 2023</t>
  </si>
  <si>
    <t>N2NE8</t>
  </si>
  <si>
    <t>WOS:001035434100001</t>
  </si>
  <si>
    <t>Sarkar, D; Talukdar, G</t>
  </si>
  <si>
    <t>Sarkar, Debanjan; Talukdar, Gautam</t>
  </si>
  <si>
    <t>Predicting the impact of future climate changes and range-shifts of Indian hornbills (family: Bucerotidae)</t>
  </si>
  <si>
    <t>Climate change; ENM; Hornbill; Maxent; Range -shift</t>
  </si>
  <si>
    <t>SAMPLE-SIZE; ACCURACY; DATABASE; MODELS; BIRDS; SITE</t>
  </si>
  <si>
    <t>Climate change influences species distribution and is regarded as a major threat to biodiversity. Hornbills (Family: Bucerotidae) are large tropical birds in Asia and Africa. They are seed dispersers known as forest farmers because they help maintain the ecological community structure by allowing forest regeneration. They are keystone species, and their presence in a forest implies a healthy ecosystem. Range shifts due to climate change is a serious threat because their long-term survival is already imperilled by anthropogenic disturbances. This study models the current and future potential climatic niches of eight of the nine hornbill species present in India. We used GBIF-mediated species presence records along with eight WorldClim V2.1 bioclimatic variables to model the current climatically suitable areas and projected it into the future (mid-century, i.e., 2041-60 and end of the century, i.e., 2081-2100) for different CMIP6 based Shared Socioeconomic Pathway (SSPs) (i.e., SSP126, SSP245, 370 and 585). Range shifts, centroid changes, and the impact of current land use practices for each of the eight species under various climatic conditions were also examined. The Area Under Curve (AUC) values for final models ranged between 0.736 and 0.994. Result indicates that majority of species' climatic niche shift is towards the west, followed by northwest and northern shifts. The species are expected to lose &gt;40% of their suitable present climatic niche under the SSP 585 scenario in 2081-2100. Natural areas were found to be climatically suitable for hornbills throughout the study area, implying the merit of conserving their existing habitats. Our research provides detailed information on how the distribution of Indian Hornbills may change because of future climatic conditions. Detailed spatial and temporal distribution and range shift patterns will aid in a targeted approach for conserving hornbills and their habitat in a changing climate.</t>
  </si>
  <si>
    <t>[Sarkar, Debanjan; Talukdar, Gautam] Wildlife Inst India, Dehra Dun 248001, Uttarakhand, India</t>
  </si>
  <si>
    <t>Talukdar, G (corresponding author), Wildlife Inst India, Dehra Dun 248001, Uttarakhand, India.</t>
  </si>
  <si>
    <t>gautam@wii.gov.in</t>
  </si>
  <si>
    <t>Sarkar, Debanjan/0000-0002-6666-3152</t>
  </si>
  <si>
    <t>10.1016/j.ecoinf.2023.101987</t>
  </si>
  <si>
    <t>JAN 2023</t>
  </si>
  <si>
    <t>8I7SC</t>
  </si>
  <si>
    <t>WOS:000921929300001</t>
  </si>
  <si>
    <t>Jangid, AK; Singh, CP; Parihar, JS; Chauhan, JS; Singh, RK; Verma, PK; Singh, A; Sharma, S; Kolipaka, S</t>
  </si>
  <si>
    <t>Jangid, Ashish Kumar; Singh, Chandra Prakash; Parihar, Jai Singh; Chauhan, Jasbir Singh; Singh, Rajnish Kumar; Verma, Prakash Kumar; Singh, Amritanshu; Sharma, Shantanu; Kolipaka, Shekhar</t>
  </si>
  <si>
    <t>Hunting of hunted: an ensemble modeling approach to evaluate suitable habitats for caracals in India</t>
  </si>
  <si>
    <t>Medium-sized cat; Caracal caracal schmitzi; Potentially suitable habitat; Drylands; Potential survey area</t>
  </si>
  <si>
    <t>SPECIES DISTRIBUTION MODELS; SARISKA TIGER RESERVE; HOME-RANGE; ECOLOGICAL NICHE; NATIONAL-PARK; SOUTH-AFRICA; RARE; DIET; CONSERVATION; SUITABILITY</t>
  </si>
  <si>
    <t>Background: Large-scale hunting and various anthropogenic pressures in the recent past have pushed the Asiatic caracal (Caracal caracal schmitzi), an elusive medium-sized and locally threatened felid species towards local extinction in India. Though widely distributed historically, it has been sparsely reported from several regions of central and northern states in India till twentieth century. Later, the species distribution became confined only to the states of Rajasthan, Gujarat and Madhya Pradesh, which have had reported sightings in the twenty-first century. In order to highlight the potentially suitable habitats for Asiatic caracals in India, we targeted forth-filtering of the spatial model ensemble by creating and utilizing the validated and spatially thinned species presence information (n =69) and related ecological variables (aridity, NDVI, precipitation seasonality, temperature seasonality, terrain ruggedness), filtered with anthropological variable (nightlight). Results: Out of eight spatial prediction models, the two most parsimonious models, Random Forest (AUC 0.91) and MaxEnt (AUC 0.89) were weighted and ensembled. The ensemble model indicated several clustered habitats, covering 1207.83 km(2) areas in Kachchh (Gujarat), Aravalli mountains (Rajasthan), Malwa plateau (Rajasthan and Madhya Pradesh), and Bundelkhand region (Madhya Pradesh) as potentially suitable habitats for caracals. Output probabilities of pixels were further regressed with converted vegetation height data within selected highly potential habitats, i.e., Ranthambore Kuno Landscape (RKL) (suitability similar to 0.44 +/- 0.03(vegetation height)**, R-2 = 0.27). The regression model inferred a significant positive relation between vegetation height and habitat suitability, hence the lowest ordinal class out of three classes of converted vegetation height was masked out from the RKL, which yielded in an area of 567 km(2) as potentially highly suitable habitats for caracals, which can be further proposed as survey areas and conservation priority areas for caracals. Conclusion: The study charts out the small pockets of landscape in and around dryland protected areas, suitable for caracal in the Indian context, which need attention for landscape conservation.</t>
  </si>
  <si>
    <t>[Jangid, Ashish Kumar; Sharma, Shantanu] Wildlife Inst India, Dehra Dun 248001, Uttarakhand, India; [Singh, Chandra Prakash; Parihar, Jai Singh] Indian Space Res Org, Space Applicat Ctr, Ahmadabad 380015, Gujarat, India; [Chauhan, Jasbir Singh; Singh, Rajnish Kumar; Verma, Prakash Kumar; Singh, Amritanshu] Madhya Pradesh Tiger Fdn Soc, Madhya Pradesh State Forest Dept, Kuno Natl Pk, Bhopal 462001, Madhya Pradesh, India; [Kolipaka, Shekhar] Leo Fdn, Wageningen, Netherlands</t>
  </si>
  <si>
    <t>Wildlife Institute of India; Department of Space (DoS), Government of India; Indian Space Research Organisation (ISRO); Space Applications Centre (SAC)</t>
  </si>
  <si>
    <t>Jangid, AK (corresponding author), Wildlife Inst India, Dehra Dun 248001, Uttarakhand, India.</t>
  </si>
  <si>
    <t>ashishjangid22@gmail.com</t>
  </si>
  <si>
    <t>Kumar Jangid, Ashish/HTL-2886-2023</t>
  </si>
  <si>
    <t>Kumar Jangid, Ashish/0000-0002-6225-1900</t>
  </si>
  <si>
    <t>SEP 3</t>
  </si>
  <si>
    <t>10.1186/s13717-022-00396-8</t>
  </si>
  <si>
    <t>4G9DZ</t>
  </si>
  <si>
    <t>WOS:000849488800001</t>
  </si>
  <si>
    <t>Sanchez, AC; Briceno, NRB; Bandopadhyay, S; Ghosh, S; Guzman, CT; Oliva, M; Guzman, BK; Lopez, RS</t>
  </si>
  <si>
    <t>Cotrina Sanchez, Alexander; Rojas Briceno, Nilton B.; Bandopadhyay, Subhajit; Ghosh, Subhasis; Torres Guzman, Cristobal; Oliva, Manuel; Guzman, Betty K.; Salas Lopez, Rolando</t>
  </si>
  <si>
    <t>Biogeographic Distribution of Cedrela spp. Genus in Peru Using MaxEnt Modeling: A Conservation and Restoration Approach</t>
  </si>
  <si>
    <t>CITES; endangered species; SDM; degraded amazon; machine learning</t>
  </si>
  <si>
    <t>SPECIES DISTRIBUTION; CLIMATE-CHANGE; POTENTIAL DISTRIBUTION; FOREST; PERFORMANCE; AMAZON; DYNAMICS; IMPROVE; AREAS</t>
  </si>
  <si>
    <t>The increasing demand for tropical timber from natural forests has reduced the population sizes of native species such as Cedrela spp. because of their high economic value. To prevent the decline of population sizes of the species, all Cedrela species have been incorporated into Appendix II of the Convention on International Trade in Endangered Species of Wild Fauna and Flora (CITES). The study presents information about the modeled distribution of the genus Cedrela in Peru that aims to identify potential habitat distribution of the genus, its availability in areas protected by national service of protected areas, and highlighted some areas because of their conservation relevance and the potential need for restoration. We modeled the distribution of the genus Cedrela in Peru using 947 occurrence records that included 10 species (C. odorata, C. montana, C. fissilis, C. longipetiolulata, C. angustifolia, C. nebulosa, C. kuelapensis, C. saltensis, C. weberbaueri, and C. molinensis). We aim to identify areas environmentally suitable for the occurrence of Cedrela that are legally protected by the National Service of Protected Areas (PAs) and those that are ideal for research and restoration projects. We used various environmental variables (19 bioclimatic variables, 3 topographic factors, 9 edaphic factors, solar radiation, and relative humidity) and the maximum entropy model (MaxEnt) to predict the probability of occurrence. We observed that 6.7% (86,916.2 km(2)) of Peru presents a high distribution probability of occurrence of Cedrela, distributed in 17 departments, with 4.4% (10,171.03 km(2)) of the area protected by PAs mainly under the category of protection forests. Another 11.65% (21,345.16 km(2)) of distribution covers areas highly prone to degradation, distributed mainly in the departments Ucayali, Loreto, and Madre de Dios, and needs immediate attention for its protection and restoration. We believe that the study will contribute significantly to conserve Cedrela and other endangered species, as well as to promote the sustainable use and management of timber species as a whole.</t>
  </si>
  <si>
    <t>[Cotrina Sanchez, Alexander; Rojas Briceno, Nilton B.; Torres Guzman, Cristobal; Oliva, Manuel; Guzman, Betty K.; Salas Lopez, Rolando] Univ Nacl Toribio Rodriguez Mendoza Amazonas, Inst Invest Desarrollo Sustentable Ceja Selva IND, Chachapoyas 01001, Peru; [Bandopadhyay, Subhajit] Poznan Univ Life Sci, Dept Ecol &amp; Environm Protect, Piatkowska 94, PL-60649 Poznan, Poland; [Ghosh, Subhasis] Govt West Bengal, West Bengal State Council Sci &amp; Technol, Geoinformat &amp; Remote Sensing Cell, Kolkata 700091, India</t>
  </si>
  <si>
    <t>Universidad Nacional Toribio Rodriguez De Mendoza De Amazonas; Poznan University of Life Sciences</t>
  </si>
  <si>
    <t>Sanchez, AC; Briceno, NRB (corresponding author), Univ Nacl Toribio Rodriguez Mendoza Amazonas, Inst Invest Desarrollo Sustentable Ceja Selva IND, Chachapoyas 01001, Peru.</t>
  </si>
  <si>
    <t>alexander.cotrina@untrm.edu.pe; nrojas@indes-ces.edu.pe; subhajit.bandopadhyay@up.poznan.pl; mail.subhasis@yahoo.com; cristobal.torres@untrm.edu.pe; soliva@indes-ces.edu.pe; betty.guzman@untrm.edu.pe; rsalas@indes-ces.edu.pe</t>
  </si>
  <si>
    <t>Bandopadhyay, Subhajit/AET-3123-2022; Cotrina-Sanchez, Alexander/AAH-3774-2021; Rojas Briceño, Nilton B./HPB-9595-2023</t>
  </si>
  <si>
    <t>Cotrina-Sanchez, Alexander/0000-0003-0868-9511; Rojas Briceño, Nilton B./0000-0002-5352-6140; Guzman Valqui, Betty Karina/0000-0002-0097-3289; OLIVA CRUZ, SEGUNDO MANUEL/0000-0002-9670-0970; Ghosh, Subhasis/0000-0001-9861-2029; Bandopadhyay, Subhajit/0000-0002-8657-3488; SALAS LOPEZ, ROLANDO/0000-0003-2184-6761; TORRES GUZMAN, CRISTOBAL/0000-0002-0932-7224</t>
  </si>
  <si>
    <t>SNIP project Service Creation Project of the Biodiversity and Conservation ofWild Species Genetic Resources Laboratory at the Toribio Rodriguez de Mendoza National University-Amazonas Region [316114]</t>
  </si>
  <si>
    <t>SNIP project Service Creation Project of the Biodiversity and Conservation ofWild Species Genetic Resources Laboratory at the Toribio Rodriguez de Mendoza National University-Amazonas Region</t>
  </si>
  <si>
    <t>This work was supported by the SNIP project No 316114 Service Creation Project of the Biodiversity and Conservation ofWild Species Genetic Resources Laboratory at the Toribio Rodriguez de Mendoza National University-Amazonas Region.</t>
  </si>
  <si>
    <t>10.3390/d13060261</t>
  </si>
  <si>
    <t>SX7ER</t>
  </si>
  <si>
    <t>WOS:000665363900001</t>
  </si>
  <si>
    <t>Kundu, S; Kamalakannan, M; Mukherjee, T; Banerjee, D; Kim, HW</t>
  </si>
  <si>
    <t>Kundu, Shantanu; Kamalakannan, Manokaran; Mukherjee, Tanoy; Banerjee, Dhriti; Kim, Hyun-Woo</t>
  </si>
  <si>
    <t>Genetic Characterization and Insular Habitat Enveloping of Endangered Leaf-Nosed Bat, Hipposideros nicobarulae (Mammalia: Chiroptera) in India: Phylogenetic Inference and Conservation Implication</t>
  </si>
  <si>
    <t>GENES</t>
  </si>
  <si>
    <t>Chiroptera; Hipposideridae; systematics; phylogeny; endemic species; conservation</t>
  </si>
  <si>
    <t>CONVERGENT EVOLUTION; MOLECULAR PHYLOGENY; ANDAMAN ISLANDS; SOUTHEAST-ASIA; DIVERSITY; MODEL; ECHOLOCATION; GENOMES</t>
  </si>
  <si>
    <t>Simple Summary The present study provides the first genetic data on Hipposideros nicobarulae, an endangered and endemic leaf-nosed bat in the Nicobar Islands, India. Preliminary data sheds light on the phylogenetic relationship of H. nicobarulae and other closely related species (H. cf. antricola and H. cf. einnaythu) from South and Southeast Asia. Additionally, the distribution modelling provides information on suitable habitats for H. nicobarulae in the insular biogeography of Nicobar Island. Further integrated studies are needed to clarify the evolution, population genetics, distribution, and diversification of the Hipposideros species in the world. The Nicobar leaf-nosed Bat (Hipposideros nicobarulae) was described in the early 20th century; however, its systematic classification has been debated for over 100 years. This endangered and endemic species has achieved species status through morphological data in the last 10 years. However, the genetic information and phylogenetic relationships of H. nicobarulae remain neglected. The generated mitochondrial cytochrome b gene (mtCytb) sequences (438 bp) of H. nicobarulae contains 53.42-53.65% AT composition and 1.82% variable sites. The studied species, H. nicobarulae maintains an 8.1% to 22.6% genetic distance from other Hipposideros species. The genetic divergence estimated in this study is congruent with the concept of gene speciation in bats. The Bayesian and Maximum-Likelihood phylogenies clearly discriminated all Hipposideros species and showed a sister relationship between H. nicobarulae and H. cf. antricola. Current mtCytb-based investigations of H. nicobarulae have confirmed the species status at the molecular level. Further, the MaxEnt-based species distribution modelling illustrates the most suitable habitat of H. nicobarulae (294 km(2)), of which the majority (171 km(2)) is located on Great Nicobar Island. The present study suggests rigorous sampling across the range, taxonomic coverage, the generation of multiple molecular markers (mitochondrial and nuclear), as well as more ecological information, which will help in understanding population genetic structure, habitat suitability, and the implementation of appropriate conservation action plans for H. nicobarulae and other Hipposideros species.</t>
  </si>
  <si>
    <t>[Kundu, Shantanu; Kim, Hyun-Woo] Pukyong Natl Univ, Dept Marine Biol, Busan 48513, South Korea; [Kamalakannan, Manokaran; Banerjee, Dhriti] Zool Survey India, Western Ghat Reg Ctr, Kozhikode 673006, India; [Mukherjee, Tanoy] Indian Stat Inst, Agr &amp; Ecol Res Unit, Kolkata 700108, India; [Banerjee, Dhriti] Zool Survey India, M Block, Kolkata 700053, India; [Kim, Hyun-Woo] Pukyong Natl Univ, Natl Key Res Inst Univ, Marine Integrated Biomed Technol Ctr, Busan 48513, South Korea</t>
  </si>
  <si>
    <t>Pukyong National University; Zoological survey of India; Indian Statistical Institute; Indian Statistical Institute Kolkata; Zoological survey of India; Pukyong National University</t>
  </si>
  <si>
    <t>Kim, HW (corresponding author), Pukyong Natl Univ, Dept Marine Biol, Busan 48513, South Korea.;Kim, HW (corresponding author), Pukyong Natl Univ, Natl Key Res Inst Univ, Marine Integrated Biomed Technol Ctr, Busan 48513, South Korea.</t>
  </si>
  <si>
    <t>kimhw@pknu.ac.kr</t>
  </si>
  <si>
    <t>Kim, Hyun-Woo/AFN-9184-2022</t>
  </si>
  <si>
    <t>Kim, Hyun-Woo/0000-0003-1357-5893; MUKHERJEE, TANOY/0000-0002-6565-7877; Kundu, Dr. Shantanu/0000-0002-5488-4433; BANERJEE, DHRITI/0000-0002-2054-0165</t>
  </si>
  <si>
    <t>National Research Foundation of Korea (NRF) - Ministry of Education [2021R1A6A1A03039211]; Korea Institute of Marine Science &amp; Technology Promotion (KIMST); Ministry of Oceans and Fisheries [20220558]; Zoological Survey of India; Ministry of Environment, Forest and Climate Change (MoEF&amp;CC), Govt. of India</t>
  </si>
  <si>
    <t>National Research Foundation of Korea (NRF) - Ministry of Education(National Research Foundation of KoreaMinistry of Education (MOE), Republic of Korea); Korea Institute of Marine Science &amp; Technology Promotion (KIMST)(Korea Institute of Marine Science &amp; Technology Promotion (KIMST)); Ministry of Oceans and Fisheries; Zoological Survey of India; Ministry of Environment, Forest and Climate Change (MoEF&amp;CC), Govt. of India</t>
  </si>
  <si>
    <t>This research was supported by Basic Science Research Program through the National Research Foundation of Korea (NRF) funded by the Ministry of Education (2021R1A6A1A03039211), Korea Institute of Marine Science &amp; Technology Promotion (KIMST) funded by the Ministry of Oceans and Fisheries (20220558), and core funding of Zoological Survey of India, Ministry of Environment, Forest and Climate Change (MoEF&amp;CC), Govt. of India. The funders had no role in study design, data collection and analysis or preparation of the manuscript.</t>
  </si>
  <si>
    <t>2073-4425</t>
  </si>
  <si>
    <t>GENES-BASEL</t>
  </si>
  <si>
    <t>Genes</t>
  </si>
  <si>
    <t>10.3390/genes14030765</t>
  </si>
  <si>
    <t>Genetics &amp; Heredity</t>
  </si>
  <si>
    <t>A9SJ6</t>
  </si>
  <si>
    <t>WOS:000958440400001</t>
  </si>
  <si>
    <t>Bose, R; Munoz, F; Ramesh, BR; Pélissier, R</t>
  </si>
  <si>
    <t>Bose, R.; Munoz, F.; Ramesh, B. R.; Pelissier, R.</t>
  </si>
  <si>
    <t>Past potential habitats shed light on the biogeography of endemic tree species of the Western Ghats biodiversity hotspot, South India</t>
  </si>
  <si>
    <t>JOURNAL OF BIOGEOGRAPHY</t>
  </si>
  <si>
    <t>biodiversity hotspot; biogeography; endemic flora; India; palaeoclimate; rain forest refugia; species distribution modelling</t>
  </si>
  <si>
    <t>RAIN-FOREST; PLEISTOCENE REFUGIA; ISOTOPIC RECORD; GLOBAL PATTERNS; CLIMATIC-CHANGE; MODERN POLLEN; PHYLOGEOGRAPHY; CONSERVATION; QUATERNARY; PREDICTION</t>
  </si>
  <si>
    <t>Aim To investigate how Quaternary climatic changes affected the habitats that support endemic tree species distributions in a tropical rain forest. Based on past and present predicted species distributions, we assessed (1) whether climatic conditions may have supported species survival in the same area over the studied period, (2) the effect of ecological niche specialization on species-specific responses, and (3) the persistence of current populations in areas that were more climatically stable over time. Location Western Ghats, Western Ghats-Sri Lanka Biodiversity Hotspot, India. Methods We assessed species' current bioclimatic preferences based on their occurrence data using MAXENT distribution modelling. The models were projected onto past climatic conditions of the Last Glacial Maximum (LGM) and the Last Interglacial (LIG) to assess the extent of changes in species' predicted distributions through time. Further, we tested whether species' current occurrences were located non-randomly in pixels predicted to have been suitable in the past. Finally, we characterized species-specific responses in relation to plausible biogeographical scenarios. Results We identified three distinct scenarios of species' responses to past climate changes - stability, contraction and shift - depending on their bioclimatic preferences. For high-elevation species, the cool, dry LGM was less restrictive than for medium-elevation and northern lowland species. Southernmost species requiring minimal seasonality were restricted by higher LIG seasonality, and only predicted to have been present in Sri Lanka at that time. Barring these southernmost narrow endemics, past suitable habitat, within which observed current occurrences are located, were predicted for most species. Main conclusions Palaeoclimate modelling reveals the likely local persistence of most Western Ghats endemics over the last 150 kyr, a relatively recent period in this Paleogene refugium. The large spectrum of bioclimatic preferences probably arose as a result of evolutionary events prior to the Quaternary. Our results highlight the need for further studies based on molecular phylogenetics in this relatively poorly studied biodiversity hotspot.</t>
  </si>
  <si>
    <t>[Bose, R.; Pelissier, R.] IRD, UMR AMAP, F-34398 Montpellier 05, France; [Bose, R.; Munoz, F.; Ramesh, B. R.; Pelissier, R.] IFP, UMIFRE MAEE CNRS 21, Pondicherry 605001, India; [Munoz, F.] Univ Montpellier, UMR AMAP, F-34398 Montpellier 05, France</t>
  </si>
  <si>
    <t>CIRAD; Centre National de la Recherche Scientifique (CNRS); Institut de Recherche pour le Developpement (IRD); Universite de Montpellier; CIRAD; Centre National de la Recherche Scientifique (CNRS); Institut de Recherche pour le Developpement (IRD); Universite de Montpellier</t>
  </si>
  <si>
    <t>Bose, R (corresponding author), UMR AMAP, TA A51 PS2, F-34398 Montpellier 05, France.</t>
  </si>
  <si>
    <t>ruksanb@gmail.com</t>
  </si>
  <si>
    <t>Bose, Ruksan/B-3731-2017; Pélissier, Raphaël/C-1224-2008; Munoz, Francois/C-4239-2015</t>
  </si>
  <si>
    <t>Bose, Ruksan/0000-0003-2114-4030; Pélissier, Raphaël/0000-0003-4845-5090; Munoz, Francois/0000-0001-8776-4705</t>
  </si>
  <si>
    <t>Institut Francais de Pondichery</t>
  </si>
  <si>
    <t>This work is part of R.B.'s Ph.D. thesis supported by an international PhD grant from the Institut Francais de Pondichery. We thank Sara Varela and the anonymous referees for their insightful comments and suggestions, and Vincent Deblauwe for his help with the figures. We express our sincere gratitude to Bonaventure Sonke who kindly hosted R.B. at the Ecole Normale Superieure in Yaounde during the writing phase of this paper.</t>
  </si>
  <si>
    <t>0305-0270</t>
  </si>
  <si>
    <t>1365-2699</t>
  </si>
  <si>
    <t>J BIOGEOGR</t>
  </si>
  <si>
    <t>J. Biogeogr.</t>
  </si>
  <si>
    <t>10.1111/jbi.12682</t>
  </si>
  <si>
    <t>DL2ON</t>
  </si>
  <si>
    <t>WOS:000375474800004</t>
  </si>
  <si>
    <t>Tiwari, S; Mishra, SN; Kumar, D; Kumar, B; Vaidya, SN; Ghosh, BG; Rahaman, SM; Khatun, M; Garai, S; Kumar, A</t>
  </si>
  <si>
    <t>Tiwari, Sharad; Mishra, S. N.; Kumar, Dharmendra; Kumar, Basant; Vaidya, S. N.; Ghosh, Brojo Gopal; Rahaman, Sk Mujibar; Khatun, Masjuda; Garai, Sanjoy; Kumar, Amit</t>
  </si>
  <si>
    <t>Modelling the potential risk zone of Lantana camara invasion and response to climate change in eastern India</t>
  </si>
  <si>
    <t>Climate change; Forest; Invasion; Lantana camara; Maxent; RCPs</t>
  </si>
  <si>
    <t>L.; PLANTS; DIVERSITY; FOREST</t>
  </si>
  <si>
    <t>Background: The aim of this study is to elucidate the potential risk zones prone to the invasion of perennial ornamental plant Lantana camara, which is native to South America and has invasive tendency in Jharkhand, eastern India, for present (2020) and the future (2050) climatic conditions under four different Representative Concentration Pathways scenarios (RCPs). We analysed the current distribution pattern of L. camara in the plateau region of eastern India and identified potentially suitable habitats prone to its further infestation in the future under the climate change scenario. Results: Results showed the presence of L. camara invasion in similar to 13% of the geographical area of Jharkhand, Chotanagpur plateau which may expand up to 20-26% by 2050 depending upon emission scenarios as characterised by the four RCPs. Analysis for the current scenario suggests the dominance of L. camara in sub-zone V (12.77% under high risk zones (HRZ) and 9.5% under critical risk zones (CRZ)) followed by sub-zones IV (6.7%: HRZ; 4.19%: CRZ) and VI (2.49%: HRZ; 2.14%: CRZ). Future projection (2050) indicates a possible expansion of its distribution range across all agro-climatic sub-zones with dominance in sub-zones V and IV. Variable Bio_4 (temperature seasonality) was observed as the most contributing factor for the distribution of L. camara for current and future scenarios across all RCPs. Suitable habitat for L. camara mostly occurred under natural vegetation (66.05% of CRZ and 60.71% of HRZ) and agriculture landscape (29.51% of CRZ and 34.48% of HRZ). Conclusions: The study provides an insight of invasion of L. camara in the plateau region of eastern India, and reveals wide distribution across all the agro-climatic sub-zones of Jharkhand, mostly in open and disturbed areas under natural vegetation and agriculture landscapes. Future projections for the year 2050 suggest a continuous increase in the expansion range of invasion across Jharkhand and call for urgent initiatives to combat its further invasion.</t>
  </si>
  <si>
    <t>[Tiwari, Sharad; Mishra, S. N.; Kumar, Basant; Vaidya, S. N.; Ghosh, Brojo Gopal; Rahaman, Sk Mujibar; Khatun, Masjuda; Garai, Sanjoy] Inst Forest Prod, Ranchi 835303, Jharkhand, India; [Kumar, Dharmendra] Govt Jharkhand, Dept IT, Jharkhand Space Applicat Ctr, Ranchi, Bihar, India; [Kumar, Amit] Cent Univ Jharkhand, Dept Geoinformat, Ranchi 835205, Jharkhand, India</t>
  </si>
  <si>
    <t>Indian Council of Forestry Research &amp; Education (ICFRE); Institute of Forest Productivity (IFP); Central University of Jharkhand</t>
  </si>
  <si>
    <t>sharadtiwari8@gmail.com</t>
  </si>
  <si>
    <t>Tiwari, Sharad/GNM-9084-2022; Kumar, Amit/H-5240-2012</t>
  </si>
  <si>
    <t>Tiwari, Sharad/0000-0003-4902-8349; Kumar, Amit/0000-0002-4582-5677; RAHAMAN, SK MUJIBAR/0000-0001-5629-3293</t>
  </si>
  <si>
    <t>ICFRE, Dehradun [IFP-083/A &amp; Extn-02/2016-2019]</t>
  </si>
  <si>
    <t>ICFRE, Dehradun</t>
  </si>
  <si>
    <t>The funding for the project (IFP-083/A &amp; Extn-02/2016-2019) was provided by ICFRE, Dehradun.</t>
  </si>
  <si>
    <t>JAN 26</t>
  </si>
  <si>
    <t>10.1186/s13717-021-00354-w</t>
  </si>
  <si>
    <t>YN3EB</t>
  </si>
  <si>
    <t>WOS:000747143300001</t>
  </si>
  <si>
    <t>Priti, H; Aravind, NA; Shaanker, RU; Ravikanth, G</t>
  </si>
  <si>
    <t>Priti, Hebbar; Aravind, N. A.; Shaanker, R. Uma; Ravikanth, G.</t>
  </si>
  <si>
    <t>Modeling impacts of future climate on the distribution of Myristicaceae species in the Western Ghats, India</t>
  </si>
  <si>
    <t>Myristicaceae; Climate change; Ecological Niche Modeling; Maxent; Western Ghats</t>
  </si>
  <si>
    <t>GEOGRAPHIC-DISTRIBUTION; ECOLOGICAL RESPONSES; SUMMER MONSOON; UTTARA KANNADA; RANGE SHIFTS; NICHE; FORESTS; PLANTS; INVASIONS; VULNERABILITY</t>
  </si>
  <si>
    <t>Climate change has the potential to have significant influence on distribution of many species and alter ecosystems. With the current estimates of rate of projected environmental change for the 21st century, urgent adaptation and mitigation measures are required to slow down the impact of climate change on biodiversity. A number of studies have shown that recent human -induced environmental changes have already triggered species range shifts, changes in phenology and species extinctions. However, accurate projections of species responses to future climate change are more difficult to ascertain. In recent years, a number of modeling tools are being used to predict the consequences of climate change on the distribution of species and also identify possible ecological niche of a species under different climate change scenarios. In this paper, using the distribution data of the species, we have attempted to (a) identify the current geographical distribution of five species of the family Myristicaceae and predict the possible sites of occurrence of these species in the Western Ghats, India using the niche modeling tools and (b) predict the impact of climate change on the potential distribution of these species for two scenarios (A1B and A2A). All the five species selected for the study are distributed in the Western Ghats with higher densities in the Central Western Ghats. The model predicted an overall increase in the suitable habitats for the non swampy species. However, there is a shift in the habitat range of these species in response to climate change. Gymnocranthera canarica and Myristica fatua, which are obligate swampy species, tend to be affected in changing climate. For both these species, the overall habitat is reduced due to climate change. These species already have restricted habitat and therefore climate change could pose a serious threat for their future survival. Predicting how species distribution will change in the wake of future global climate change is important to develop effective conservation strategies for these species, which inhabit fragile ecosystems. (C) 2016 Elsevier B.V. All rights reserved.</t>
  </si>
  <si>
    <t>[Priti, Hebbar; Aravind, N. A.; Shaanker, R. Uma; Ravikanth, G.] Royal Enclave, Ashoka Trust Res Ecol &amp; Environm, Jakkur Post, Bangalore 560064, Karnataka, India; [Priti, Hebbar] Manipal Univ, Manipal 576104, Karnataka, India; [Shaanker, R. Uma] Univ Agr Sci, Dept Crop Physiol, GKVK Campus, Bangalore 560065, Karnataka, India; [Shaanker, R. Uma] Univ Agr Sci, Sch Ecol &amp; Conservat, GKVK Campus, Bangalore 560065, Karnataka, India</t>
  </si>
  <si>
    <t>Manipal Academy of Higher Education (MAHE); University of Agricultural Sciences Bangalore; University of Agricultural Sciences Bangalore</t>
  </si>
  <si>
    <t>Ravikanth, G (corresponding author), Royal Enclave, Ashoka Trust Res Ecol &amp; Environm, Jakkur Post, Bangalore 560064, Karnataka, India.</t>
  </si>
  <si>
    <t>gravikanth@at.ree.org</t>
  </si>
  <si>
    <t>G, Ravikanth/0000-0002-9399-8580; Hebbar, Priti/0000-0002-4526-139X; Uma Shaanker, Ramanan/0000-0003-3100-7654</t>
  </si>
  <si>
    <t>Department of Biotechnology (DBT), New Delhi [BT/PR-12952/BCE/08/776/2009]</t>
  </si>
  <si>
    <t>Department of Biotechnology (DBT), New Delhi(Department of Biotechnology (DBT) India)</t>
  </si>
  <si>
    <t>This study was supported with grants from the Department of Biotechnology (DBT), New Delhi vide grant number BT/PR-12952/BCE/08/776/2009 to RK and RUS. We thank the Karnataka Forest Department for permission to undertake the fieldwork in the Western Ghats. We thank Shivaprakash K. N, Jagadish M. R, Senthil Kumar U, Hima Bindu and Soujanya for helping in collecting the field and herbarium data.</t>
  </si>
  <si>
    <t>10.1016/j.ecoleng.2016.01.006</t>
  </si>
  <si>
    <t>DE5TL</t>
  </si>
  <si>
    <t>WOS:000370695100003</t>
  </si>
  <si>
    <t>Ramachandran, RM; Roy, PS; Chakravarthi, V; Joshi, PK; Sanjay, J</t>
  </si>
  <si>
    <t>Ramachandran, Reshma M.; Roy, Parth Sarathi; Chakravarthi, Vishnubhotla; Joshi, Pawan Kumar; Sanjay, J.</t>
  </si>
  <si>
    <t>Land use and climate change impacts on distribution of plant species of conservation value in Eastern Ghats, India: a simulation study</t>
  </si>
  <si>
    <t>Endemics; Species distributions; Simulation; Climate; Land use; Conservation</t>
  </si>
  <si>
    <t>EARTH SYSTEM MODEL; BIODIVERSITY LOSS; TROPICAL FORESTS; HABITAT LOSS; FUTURE; DIVERSITY; COMMUNITY; STABILIZATION; PROJECTIONS; EXPANSION</t>
  </si>
  <si>
    <t>Effective monitoring of the current status of species distributions and predicting future distributions are very important for conservation practices at the ecosystem and species levels. The human population, land use, and climate are important factors that influence the distributions of species. Even though future simulations have many uncertainties, such studies can provide a means of obtaining species distributions, range shifts, and food production and help mitigation and adaptation planning. Here, we simulate the population, land use/land cover and species distributions in the Eastern Ghats, India. A MaxEnt species distribution model was used to simulate the potential habitats of a group of endemic (28 species found in this region) and rare, endangered, and threatened (RET) (22 species found in this region) plant species on the basis of IPCC AR5 scenarios developed for 2050 and 2070. Simulations of populations in 2050 indicate that they will increase at a rate of 1.12% relative to the base year, 2011. These increases in population create a demand for more land for settlement and food productions. Land use land cover (LULC) simulations show an increase in built-up land from 3665.00 km(2) in 2015 to 3989.56 km(2) by 2050. There is a minor increase of 0.04% in the area under agriculture in 2050 compared with 2015. On the other hand, the habitat simulations show that the combined effects of climate and land use change have a greater influence on the decline of potential distributions of species. Climate change and the prevailing rate of LULC change will reduce the extents of the habitats of endemic and RET species (60% and 40%, respectively). The Eastern Ghats have become extensively fragmented due to human activities and have become a hotspot of endemic and RET species loss. Climate and LULC change will enhance the species loss and ecosystem services.</t>
  </si>
  <si>
    <t>[Ramachandran, Reshma M.; Chakravarthi, Vishnubhotla] Univ Hyderabad, Ctr Earth Ocean &amp; Atmospher Sci, Hyderabad 500046, India; [Roy, Parth Sarathi] Int Crops Res Inst Semi Arid Trop, Innovat Syst Dry Lands, Hyderabad 502324, India; [Joshi, Pawan Kumar] Jawaharlal Nehru Univ, Sch Environm Sci, New Delhi 110067, India; [Sanjay, J.] Ctr Climate Change Res, Indian Inst Trop Meteorol, Pune 411008, Maharashtra, India</t>
  </si>
  <si>
    <t>University of Hyderabad; CGIAR; International Crops Research Institute for the Semi-Arid-Tropics (ICRISAT); Jawaharlal Nehru University, New Delhi; Ministry of Earth Sciences (MoES) - India; Indian Institute of Tropical Meteorology (IITM); Centre for Climate Change Research - India</t>
  </si>
  <si>
    <t>Ramachandran, RM (corresponding author), Univ Hyderabad, Ctr Earth Ocean &amp; Atmospher Sci, Hyderabad 500046, India.</t>
  </si>
  <si>
    <t>reshmamr04@gmail.com; vcvarthi@rediffmail.com; pkjoshi27@hotmail.com; sanjay@tropmet.res.in</t>
  </si>
  <si>
    <t>Sanjay, J/AAX-2812-2020</t>
  </si>
  <si>
    <t>Sanjay, J/0000-0003-2996-2636; M Ramachandran, Reshma/0000-0002-1503-7143</t>
  </si>
  <si>
    <t>Ministry of Earth Sciences, Government of India; National Academy of Science (NASI); Department of Science &amp; Technology-Promotion of University Research and Scientific Excellence (DST-PURSE) of Jawaharlal Nehru University</t>
  </si>
  <si>
    <t>Ministry of Earth Sciences, Government of India(Ministry of Earth Science (MoES), Government of India); National Academy of Science (NASI); Department of Science &amp; Technology-Promotion of University Research and Scientific Excellence (DST-PURSE) of Jawaharlal Nehru University</t>
  </si>
  <si>
    <t>The authors are thankful to the Ministry of Earth Sciences, Government of India, for a research grant. Authors are thankful to all the data providers such as openstreetmap, USGS earth explorer, Registrar General &amp; Census Commissioner, India, and IPCC. PSR is also thankful to the National Academy of Science (NASI) for a Platinum Jubilee Fellowship. PKJ is also thankful to the Department of Science &amp; Technology-Promotion of University Research and Scientific Excellence (DST-PURSE) of Jawaharlal Nehru University for research support.</t>
  </si>
  <si>
    <t>JAN 3</t>
  </si>
  <si>
    <t>10.1007/s10661-019-8044-5</t>
  </si>
  <si>
    <t>KN1EW</t>
  </si>
  <si>
    <t>WOS:000514583700004</t>
  </si>
  <si>
    <t>Patra, PK; Meléndez, M; Bhattacharya, B</t>
  </si>
  <si>
    <t>Patra, Puneet Kumar; Melendez, Marc; Bhattacharya, Baidurya</t>
  </si>
  <si>
    <t>Approximating the entire spectrum of nonequilibrium steady-state distributions using relative entropy: An application to thermal conduction</t>
  </si>
  <si>
    <t>PHYSICAL REVIEW E</t>
  </si>
  <si>
    <t>INFORMATION-THEORETIC DERIVATION; MAXIMUM-ENTROPY; PRINCIPLES</t>
  </si>
  <si>
    <t>Distribution functions for systems in nonequilibrium steady states are usually determined through detailed experiments, both in numerical and real-life settings in the laboratory. However, for a protocol-driven distribution function, it is usually prohibitive to perform such detailed experiments for the entire range of the protocol. In this article we show that distribution functions of nonequilibrium steady states (NESS) evolving under a slowly varying protocol can be accurately obtained from limited data and the closest known detailed state of the system. In this manner, one needs to perform only a few detailed experiments to obtain the nonequilibrium distribution function for the entire gamut of nonlinearity. We achieve this by maximizing the relative entropy functional (MaxRent) subject to constraints supplied by the problem definition and new measurements. MaxRent is found to be superior to the principle of maximum entropy (MaxEnt), which maximizes Shannon's informational entropy for estimating distributions but lacks the ability to incorporate additional prior information. The Max Rent principle is illustrated using a toy model of phi(4) thermal conduction consisting of a single lattice point. An external protocol controlled position-dependent temperature field drives the system out of equilibrium. Two different thermostatting schemes are employed: the Hoover-Holian deterministic thermostat (which produces multifractal dynamics under strong nonlinearity) and the Langevin stochastic thermostat (which produces phase-space-filling dynamics). Out of the 80 possible states produced by the protocol, we assume that four states are known to us in detail, one of which is used as input into MaxRent at a time. We find that Max Rent approximates the phase-space density functions for every value of the protocol, even when they are far from the known distribution. MaxEnt, however, is unable to capture the fine details of the phase-space distribution functions. We expect this method to be useful in other external protocol-driven nonequilibrium cases as well, making it unnecessary to perform detailed experiments for all values of the protocol when one wishes to obtain approximate distributions.</t>
  </si>
  <si>
    <t>[Patra, Puneet Kumar] Indian Inst Technol Kharagpur, Adv Technol Dev Ctr, Kharagpur 721302, W Bengal, India; [Melendez, Marc] UNED, Dept Fis Fundamental, Madrid 28040, Spain; [Bhattacharya, Baidurya] Indian Inst Technol Kharagpur, Dept Civil Engn, Kharagpur 721302, W Bengal, India</t>
  </si>
  <si>
    <t>Indian Institute of Technology System (IIT System); Indian Institute of Technology (IIT) - Kharagpur; Universidad Nacional de Educacion a Distancia (UNED); Indian Institute of Technology System (IIT System); Indian Institute of Technology (IIT) - Kharagpur</t>
  </si>
  <si>
    <t>Patra, PK (corresponding author), Indian Inst Technol Kharagpur, Adv Technol Dev Ctr, Kharagpur 721302, W Bengal, India.</t>
  </si>
  <si>
    <t>mmelendez@fisfun.uned.es; baidurya@civil.iitkgp.ernet.in</t>
  </si>
  <si>
    <t>Schofield, Marc Meléndez/AAA-4442-2019</t>
  </si>
  <si>
    <t>Patra, Puneet Kumar/0000-0002-8585-8684; Melendez, Marc/0000-0001-5198-3586</t>
  </si>
  <si>
    <t>AMER PHYSICAL SOC</t>
  </si>
  <si>
    <t>COLLEGE PK</t>
  </si>
  <si>
    <t>ONE PHYSICS ELLIPSE, COLLEGE PK, MD 20740-3844 USA</t>
  </si>
  <si>
    <t>2470-0045</t>
  </si>
  <si>
    <t>2470-0053</t>
  </si>
  <si>
    <t>PHYS REV E</t>
  </si>
  <si>
    <t>Phys. Rev. E</t>
  </si>
  <si>
    <t>AUG 17</t>
  </si>
  <si>
    <t>10.1103/PhysRevE.92.023304</t>
  </si>
  <si>
    <t>Physics, Fluids &amp; Plasmas; Physics, Mathematical</t>
  </si>
  <si>
    <t>Physics</t>
  </si>
  <si>
    <t>CP4QT</t>
  </si>
  <si>
    <t>WOS:000359868100012</t>
  </si>
  <si>
    <t>Chandora, R; Paul, S; Kanishka, RC; Kumar, P; Kumar, P; Sharma, A; Kumar, A; Singh, D; Negi, N; Lata, S; Singh, M</t>
  </si>
  <si>
    <t>Chandora, Rahul; Paul, Shiv; Kanishka, R. C.; Kumar, Pankaj; Kumar, Pradeep; Sharma, Abhay; Kumar, Amit; Singh, Dayal; Negi, Narender; Lata, Swaran; Singh, Mohar</t>
  </si>
  <si>
    <t>Ecological survey, population assessment and habitat distribution modelling for conserving Fritillaria roylei-A critically endangered Himalayan medicinal herb</t>
  </si>
  <si>
    <t>Fritillaria roylei; Endangered species; Medicinal plant; Climate change; Population ecology; North-Western Himalayas; Habitat prediction</t>
  </si>
  <si>
    <t>SPECIES DISTRIBUTION MODELS; CLIMATE-CHANGE; CONSERVATION; RANGE; PLANT; RISK; TREE; ACCURACY; INVASION; MAXENT</t>
  </si>
  <si>
    <t>In the Anthropocene epoch, there is a growing global conservation concern for rare, endangered, and threat-ened species owing to their increased vulnerability resulting in small population numbers and reliance on specialized habitats. To monitor and restore the waning populations of these species, predicting potential habitat maps is a valid strategy. Using population attributes and an ecological niche modelling approach, the current study aims to investigate potential distribution and cultivation hotspots for restoring the high-value and critically endangered medicinal herb, Fritillaria roylei (syn. Fritillaria cirrhosa D. Don), in the alpine region of Himachal Pradesh, India. Various populations from eighteen sites exhibited a significant change in phyto-sociological attributes as a result of various anthropogenic threats. The current potential habitats correspond with actual distribution data, and the mean Area Under Curve (AUC) and True Skill Statistic values were 0.876 &amp; PLUSMN; 0.158 and 0.650 &amp; PLUSMN; 0.008, which emerged as satisfactory results. The Jackknife tests indicated bio 6 (Min Temperature of Coldest Period) as the most contributing climatic variable along with bio 15 (Precipita-tion Seasonality (Coefficient of Variation) contributing 26.2% to the Maximum Entropy (MaxEnt) distribution modelling algorithm model in governing the distribution of F. roylei. The model output showed that 48.47% area of Himachal Pradesh is suitable for F. roylei and 17.75% constitutes high and very high probability regions, suitable for the reintroduction of the species. Therefore, effective management strategies, based on scientific evidence, are urgently needed to conserve the remaining populations of this species. Conservation-ists can use the current findings to mitigate biodiversity losses and explore new populations of F. roylei, whilst policymakers can use the findings to implement the policy for the conservation of species with specific habitat priorities through the inclusion of species recovery programs. &amp; COPY; 2023 SAAB. Published by Elsevier B.V. All rights reserved.</t>
  </si>
  <si>
    <t>[Chandora, Rahul; Kanishka, R. C.; Kumar, Pradeep; Sharma, Abhay; Kumar, Amit; Singh, Dayal; Negi, Narender; Singh, Mohar] ICAR Natl Bur Plant Genet Resources, Reg Stn, Shimla 171004, Himachal Prades, India; [Paul, Shiv; Lata, Swaran] ICFRE Himalayan Forest Res Inst, Conifer Campus, Shimla 171013, Himachal Prades, India; [Kumar, Pankaj] Dr Yashwant Singh Parmar Univ Hort &amp; Forestry, Dept Biotechnol, Solan 173230, Himachal Prades, India</t>
  </si>
  <si>
    <t>Indian Council of Agricultural Research (ICAR); ICAR - National Bureau of Plant Genetics Resources; Dr. Yashwant Singh Parmar University of Horticulture &amp; Forestry</t>
  </si>
  <si>
    <t>Chandora, R (corresponding author), ICAR Natl Bur Plant Genet Resources, Reg Stn, Shimla 171004, Himachal Prades, India.;Kumar, P (corresponding author), Dr Yashwant Singh Parmar Univ Hort &amp; Forestry, Dept Biotechnol, Solan 173230, Himachal Prades, India.</t>
  </si>
  <si>
    <t>rahul1@icar.gov.in; pksharmabiotech@gmail.com</t>
  </si>
  <si>
    <t>Paul, Shiv/JBO-4992-2023</t>
  </si>
  <si>
    <t>National Medicinal Plants Board (NMPB) , Ministry of Ayush, Government of India</t>
  </si>
  <si>
    <t>The authors duly acknowledge the National Medicinal Plants Board (NMPB) , Ministry of Ayush, Government of India for providing financial support. We also thank the Himachal Pradesh Forest Department (HPFD) for their assistance.</t>
  </si>
  <si>
    <t>10.1016/j.sajb.2023.06.057</t>
  </si>
  <si>
    <t>N9QU7</t>
  </si>
  <si>
    <t>WOS:001040281300001</t>
  </si>
  <si>
    <t>Sahana, M; Areendran, G; Sivadas, A; Raj, K; Sharma, D; Sultan, MS; Ghoshal, A; Parameswaran, S</t>
  </si>
  <si>
    <t>Sahana, Mehebub; Areendran, Gopala; Sivadas, Akhil; Raj, Krishna; Sharma, Diwakar; Sultan, Md Sajid; Ghoshal, Abhishek; Parameswaran, Siddharth</t>
  </si>
  <si>
    <t>Assessing high conservation value areas for rare, endemic and threatened (RET) species: A study in high altitude Changthang landscape of India</t>
  </si>
  <si>
    <t>High conservation value; Species distribution model; RET species; High altitude landscape; Changthang</t>
  </si>
  <si>
    <t>TRADITIONAL MEDICINAL-PLANTS; NATIONAL NATURE-RESERVE; COLD DESERT LADAKH; CLIMATE-CHANGE; SNOW LEOPARD; BLUE SHEEP; MAMMALIAN HERBIVORES; HABITAT USE; DIVERSITY; ECOSYSTEM</t>
  </si>
  <si>
    <t>The Forest Stewardship Council developed the concept of High Conservation Values (HCVs) as a criteria in the forest certification process in order to promote sustainable forest management. It has six major components or values and component one and two of HCVs deal with the habitat for viable populations of rare, endemic and threatened (RET) species using the IUCN Red List category and other national / regional / local lists. But a consistent robust methodology for identification of these areas, does not exist. The present study tried to develop for the first time, a straight forward inclusive methodology for identification of HCVAs for the RET species on a spatio-temporal scale. A total of 50 RET and other significant species (32 flora, 10 fauna and 8 avifauna) were identified after a thorough literature review, field surveys and consultations with experts. Occurrence data of the selected species was collected from different secondary sources, field surveys, institutes and scientists who have worked on them. A 10 km grid-based approach and stratified random sampling was used for the primary GPS field surveys conducted during 2018-2019. MaxEnt species distribution model (SDM) software was used based on the occurrence data and environmental variables for identification of potential suitable habitats for the selected species. Linear support vector machine (LSVM) model was used for assessing the performance of the SDMs. The performance of each SDM has been validated through Cohen's Kappa (KAPPA), true skill statistic (TSS) and receiver operating characteristics (ROC) models. The proposed methodology addresses the urgent need for a holistic and robust set of techniques to apply the HCV toolkit. This is key to identify and map HCVAs for RET species at the landscape level and can be easily adapted to and adopted at the national, regional, state or local level in India. The methods offer an efficient, reliable approach for the application of the HCV concept, elsewhere in the world.</t>
  </si>
  <si>
    <t>[Sahana, Mehebub; Areendran, Gopala; Raj, Krishna] WWF India, Indira Gandhi Conservat Monitoring Ctr IGCMC, New Delhi, India; [Sahana, Mehebub] Univ Manchester, Sch Environm Educ &amp; Dev, Manchester, England; [Sivadas, Akhil] WWF India, Indira Gandhi Conservat Monitoring Ctr IGCMC, SECURE Himalaya, New Delhi, India; [Sharma, Diwakar] WWF India, Natl Conservat program, New Delhi, India; [Sultan, Md Sajid] Govt India, Natl Tiger Conservat Author NTCA, Forest, New Delhi, India; [Ghoshal, Abhishek] GoI GEF UNDPs, SECURE Himalaya Project, New Delhi, India; [Parameswaran, Siddharth] UNDP India, Nat Resource Management &amp; Biodivers, New Delhi, India</t>
  </si>
  <si>
    <t>World Wildlife Fund; University of Manchester; World Wildlife Fund; World Wildlife Fund</t>
  </si>
  <si>
    <t>Sahana, M (corresponding author), Univ Manchester, Sch Environm Educ &amp; Dev, Manchester, England.</t>
  </si>
  <si>
    <t>msahana@wwfindia.net; gareendran@wwfindia.net; asivadas@wwfindia.net; kraj@wwfindia.net; dsharma@wwfindi.net; globalwarming.abhi@gmail.com; siddharthpnair71@gmail.com</t>
  </si>
  <si>
    <t>Ghoshal, Abhishek/ISV-0283-2023</t>
  </si>
  <si>
    <t>Sahana, Mehebub/0000-0002-3166-5916</t>
  </si>
  <si>
    <t>Ministry of Environment, Forests and Climate Change (MoEF &amp; CC) Govt of India, Government of India; United Nations Development Programme (UNDP); SECURE Himalaya project; UNDP based research grant; WWF- India [000966606]; SECURE Himalaya; UNDP India; SECURE Himalaya, United Nations Development Programme; MoEF</t>
  </si>
  <si>
    <t>Ministry of Environment, Forests and Climate Change (MoEF &amp; CC) Govt of India, Government of India; United Nations Development Programme (UNDP); SECURE Himalaya project; UNDP based research grant; WWF- India; SECURE Himalaya; UNDP India; SECURE Himalaya, United Nations Development Programme; MoEF</t>
  </si>
  <si>
    <t>The authors are grateful to the Ministry of Environment, Forests and Climate Change (MoEF &amp; CC) Govt of India, Government of India and the United Nations Development Programme (UNDP) for their support in conducting the research under the SECURE Himalaya project. We would also like to acknowledge UNDP based research grant to IGCMC, WWF- India (UNDP project number: #000966606) for aid during the prepa- ration of the manuscript. We express our gratitude to Mr. Soumitra Dasgupta (Inspector General of Forest (Wildlife) , MoEF &amp; CC) for his guidance and Mr. Ranjan Mishra (Chief Conservator of Forest/Uttar- akhand State Nodal Officer, SECURE Himalaya) for their continued support and valuable suggestions. We are grateful to Dr. Ruchi Pant (Head-Natural Resource Management and Biodiversity, UNDP India) and Mr. Parth Joshi (National Livelihoods Specialist, SECURE Himalaya, United Nations Development Programme) ,Ms. Aparna Pandey, (State Project Officer, Uttarakhand, Secure Himalaya, UNDP India) , for their support in coordinating with various stakeholders. We also thank Dr. Shakti Kant Khanduri (Freelance Conservation Analyst and former IGF (WL) , MoEF &amp; CC and PCCF, Kerala) , and Mr. Krishna Kumar (SECURE Himalaya, UNDP-MoEF &amp; CC) , for their valuable comments and inputs to improve our work and Ms. Ellen Watson (HCV Resource Network, London) for aiding in understanding the HCV concept and its application across the world. We are extremely grateful to Mr. Ravi Singh (Secretary General and CEO, WWF-India) , Dr. Sejal Worah (Programme Director, WWF-India) , and Dr. Ambika Sharma (Associate Programme Director WWF-India) for providing us valuable support for conducting this study. Last but not the least, we would like to thank all WWF-India staff for their cooperation during the study.</t>
  </si>
  <si>
    <t>10.1016/j.jnc.2023.126406</t>
  </si>
  <si>
    <t>F6ZU4</t>
  </si>
  <si>
    <t>WOS:000983814500001</t>
  </si>
  <si>
    <t>Wani, IA; Verma, S; Mushtaq, S; Alsahli, AA; Alyemeni, MN; Tariq, M; Pant, S</t>
  </si>
  <si>
    <t>Wani, Ishfaq Ahmad; Verma, Susheel; Mushtaq, Shazia; Alsahli, Abdulaziz Abdullah; Alyemeni, Mohammed Nasser; Tariq, Mohd; Pant, Shreekar</t>
  </si>
  <si>
    <t>Ecological analysis and environmental niche modelling of Dactylorhiza hatagirea (D. Don) Soo: A conservation approach for critically endangered medicinal orchid</t>
  </si>
  <si>
    <t>Dactylorhiza hatagirea; Critically endangered; Conservation; Populations; Maximum entropy; Reintroduction</t>
  </si>
  <si>
    <t>The natural populations of Dactylorhiza hatagirea have been greatly affected due to incessant exploitation. As such, studies on its population attributes together with habitat suitability and environmental factors affecting its distribution are needed to be undertaken for its conservation in nature. Present study aimed at accessing an impact of anthropogenic pressure on population structure and locate suitable habitats for the conservation of this critically endangered orchid. Considerable changes in the phytosociological attributes were observed on account of the changing magnitude and extent of anthropogenic threat in their natural abode. The distribution pattern of species indicated that more than 90% of the populations exhibit substantially aggregated spatial distribution. Maximum Entropy (MaxEnt) distribution modelling algorithm was used to predict suitable habitat and potential area for its cultivation and reintroduction. Twenty-seven occurrence records, nineteen bioclimatic variables, altitude, and slope were used. MaxEnt map output gave the habitat suitability for this species and predicted its distribution in the North-Western Himalayas of India for approximately 616 km(2). Jackknifing indicated that maximum temperature of warmest month, annual mean temperature, mean temperature of the driest quarter, and mean temperature of the wettest quarter were the governing factors for its distribution and hence, presented a higher gain with respect to other variables. According to permutation importance, precipitation seasonality and mean temperature of wettest quarter shows the prominent impact on the habitat distribution. Results of AUC (area under curve) were statistically significant (0.940) and the line of predicted omission falls very close to an omission on training samples, validating a better run of the model. Response curves revealed a probable increase in the occurrence of D. hatagirea with an increase in mean temperature of the wettest quarter and maximum temperature of the warmest month contributed more than 50% to predicted habitat suitability. Direct field observations concurrent with predicted habitat suitability and google-earth images represent greater model thresholds for successful inception of the species. Together, the study proposes that the species can be conserved in or near its present-day natural habitats and is equally effective in determining the possible habitats for its cultivation and reintroduction. (C) 2021 The Author(s). Published by Elsevier B.V. on behalf of King Saud University.</t>
  </si>
  <si>
    <t>[Wani, Ishfaq Ahmad; Verma, Susheel; Pant, Shreekar] Baba Ghulam Shah Badshah Univ, Sch Biosci &amp; Biotechnol, Dept Bot, Rajouri 185234, J&amp;K, India; [Mushtaq, Shazia] SP Coll, Dept Bot, Srinagar, Jammu &amp; Kashmir, India; [Alsahli, Abdulaziz Abdullah; Alyemeni, Mohammed Nasser] King Saud Univ, Dept Bot &amp; Microbiol, Coll Sci, Riyadh, Saudi Arabia; [Tariq, Mohd] Meerut Inst Engn &amp; Technol, Meerut, Uttar Pradesh, India</t>
  </si>
  <si>
    <t>King Saud University; Meerut Institute of Engineering &amp; Technology</t>
  </si>
  <si>
    <t>Verma, S (corresponding author), Baba Ghulam Shah Badshah Univ, Sch Biosci &amp; Biotechnol, Dept Bot, Rajouri 185234, J&amp;K, India.</t>
  </si>
  <si>
    <t>eremurus@rediffmail.com</t>
  </si>
  <si>
    <t>Verma, Susheel/0009-0009-9387-6661</t>
  </si>
  <si>
    <t>Department of Biotechnology, Ministry of Science and Technology, New Delhi [BT/Env/BC/01/2010]; King Saud University, Riyadh, Saudi Arabia [RSP2020/236]</t>
  </si>
  <si>
    <t>Department of Biotechnology, Ministry of Science and Technology, New Delhi(Department of Science &amp; Technology (India)); King Saud University, Riyadh, Saudi Arabia(King Saud University)</t>
  </si>
  <si>
    <t>Department of Biotechnology, Ministry of Science and Technology, New Delhi is highly acknowledged to provide necessary funding to carry out research work (BT/Env/BC/01/2010) . Local community members are acknowledged for their support during the course of filed explorations. The authors would also like to extend their sincere appreciation to the Researchers Supporting Project Number (RSP2020/236) , King Saud University, Riyadh, Saudi Arabia.</t>
  </si>
  <si>
    <t>10.1016/j.sjbs.2021.01.054</t>
  </si>
  <si>
    <t>WOS:000637158500010</t>
  </si>
  <si>
    <t>Jhala, Y; Saini, S; Kumar, S; Qureshi, Q</t>
  </si>
  <si>
    <t>Jhala, Yadvendradev; Saini, Swati; Kumar, Satish; Qureshi, Qamar</t>
  </si>
  <si>
    <t>Distribution, Status, and Conservation of the Indian Peninsular Wolf</t>
  </si>
  <si>
    <t>FRONTIERS IN ECOLOGY AND EVOLUTION</t>
  </si>
  <si>
    <t>Canis lupus pallipes; camera traps; radio telemetry; MaxEnt; home range; pack size; population estimate; wolf-large carnivore Interaction</t>
  </si>
  <si>
    <t>CANIS-LUPUS-PALLIPES; GREY WOLF; 1ST RECORD; WOLVES; GUJARAT; RAJASTHAN</t>
  </si>
  <si>
    <t>An understanding of the distribution range and status of a species is paramount for its conservation. We used photo captures from 26,838 camera traps deployed over 121,337 km(2) along with data from radio-telemetry, published, and authenticated wolf sightings to infer wolf locations. A total of 3,324 presence locations were obtained and after accounting for spatial redundancy 574 locations were used for modeling in maximum entropy framework (MaxEnt) with ecologically relevant covariates to infer potentially occupied habitats. Relationships of wolf occurrence with eco-geographical variables were interpreted based on response curves. Wolves avoided dense wet forests, human disturbances beyond a threshold, arid deserts, and areas with high top-carnivore density, but occurred in semi-arid scrub, grassland, open forests systems with moderate winter temperatures. The potential habitat that can support wolf occupancy was 364,425 km(2) with the largest wolf habitat available in western India (Saurashtra-Kachchh-Thar landscape 102,837 km(2)). Wolf habitats across all landscapes were connected with no barriers to dispersal. Breeding packs likely occurred in approximate to 89,000 km(2). Using an average territory size of 188 (SE 23) km(2), India could potentially hold 423-540 wolf packs. With an average adult pack size of 3 (SE 0.24), and a wolf density &lt; 1 per 100 km(2) in occupied but non-breeding habitats, a wolf population of 3,170 (SE range 2,568-3,847) adults was estimated. The states of Madhya Pradesh, Rajasthan, Gujarat, and Maharashtra were major strongholds for the species. Within forested landscapes, wolves tended to avoid top-carnivores but were more sympatric with leopards and dhole compared to tigers and lions. This ancient wolf lineage is threatened by habitat loss to development, hybridization with dogs, fast-traffic roads, diseases, and severe persecution by pastoralists. Their status is as precarious as that of the tiger, yet focused conservation efforts are lacking. Breeding habitat patches within each landscape identified in this study should be made safe from human persecution and free of feral dogs so as to permit packs to breed and successfully recruit individuals to ensure wolf persistence in the larger landscape for the long term.</t>
  </si>
  <si>
    <t>[Jhala, Yadvendradev; Saini, Swati; Qureshi, Qamar] Wildlife Inst India, Dehra Dun, Uttarakhand, India; [Kumar, Satish] Aligarh Muslim Univ, Dept Wildlife Sci, Aligarh, Uttar Pradesh, India</t>
  </si>
  <si>
    <t>Wildlife Institute of India; Aligarh Muslim University</t>
  </si>
  <si>
    <t>Jhala, Y (corresponding author), Wildlife Inst India, Dehra Dun, Uttarakhand, India.</t>
  </si>
  <si>
    <t>yvjhala@gmail.com</t>
  </si>
  <si>
    <t>2296-701X</t>
  </si>
  <si>
    <t>FRONT ECOL EVOL</t>
  </si>
  <si>
    <t>Front. Ecol. Evol.</t>
  </si>
  <si>
    <t>MAR 4</t>
  </si>
  <si>
    <t>10.3389/fevo.2022.814966</t>
  </si>
  <si>
    <t>ZY4VW</t>
  </si>
  <si>
    <t>WOS:000772586900001</t>
  </si>
  <si>
    <t>Hussain, SSA; Dhiman, RC</t>
  </si>
  <si>
    <t>Hussain, Syed Shah Areeb; Dhiman, Ramesh C.</t>
  </si>
  <si>
    <t>Distribution Expansion of Dengue Vectors and Climate Change in India</t>
  </si>
  <si>
    <t>GEOHEALTH</t>
  </si>
  <si>
    <t>AEDES-AEGYPTI; DIPTERA-CULICIDAE; ALBOPICTUS; TEMPERATURE; MOSQUITOS</t>
  </si>
  <si>
    <t>India has witnessed a five-fold increase in dengue incidence in the past decade. However, the nation-wide distribution of dengue vectors, and the impacts of climate change are not known. In this study, species distribution modeling was used to predict the baseline and future distribution of Aedine vectors in India on the basis of biologically relevant climatic indicators. Known occurrences of Aedes aegypti and Aedes albopictus were obtained from the Global Biodiversity Information Facility database and previous literature. Bio-climatic variables were used as the potential predictors of vector distribution. After eliminating collinear and low contributing predictors, the baseline and future prevalence of Aedes aegypti and Aedes albopictus was determined, under three Representative Concentration Pathway scenarios (RCP 2.6, RCP 4.5 and RCP 8.5), using the MaxEnt species distribution model. Aedes aegypti was found prevalent in most parts of the southern peninsula, the eastern coastline, north eastern states and the northern plains. In contrast, Aedes albopictus has localized distribution along the eastern and western coastlines, north eastern states and in the lower Himalayas. Under future scenarios of climate change, Aedes aegypti is projected to expand into unsuitable regions of the Thar desert, whereas Aedes albopictus is projected to expand to the upper and trans Himalaya regions of the north. Overall, the results provide a reliable assessment of vectors prevalence in most parts of the country that can be used to guide surveillance efforts, despite minor disagreements with dengue incidence in Rajasthan and the north east, possibly due to behavioral practices and sampling efforts. Plain Language Summary Climatic parameters derived from temperature and humidity affect the development and survival of mosquitoes that spread diseases. In the past decade, India has witnessed an alarming rise in dengue, a viral disease that spreads through the bite of the mosquitoes Aedes aegypti and Aedes albopictus. We used machine learning based modeling algorithm to predict the present and future abundance of these mosquitoes in India, based on biologically relevant climatic factors. The results project expansion of Aedes aegypti in the hot arid regions of the Thar Desert and Aedes albopictus in cold upper Himalayas as a result of future climatic changes. The results provide a useful guide for strengthening efforts for entomological and dengue surveillance.</t>
  </si>
  <si>
    <t>[Hussain, Syed Shah Areeb; Dhiman, Ramesh C.] ICMR Natl Inst Malaria Res, Delhi, India</t>
  </si>
  <si>
    <t>Indian Council of Medical Research (ICMR); ICMR - National Institute of Malaria Research (NIMR)</t>
  </si>
  <si>
    <t>Dhiman, RC (corresponding author), ICMR Natl Inst Malaria Res, Delhi, India.</t>
  </si>
  <si>
    <t>r.c.dhiman@gmail.com</t>
  </si>
  <si>
    <t>Dhiman, Ramesh/P-3836-2016</t>
  </si>
  <si>
    <t>Dhiman, Ramesh/0000-0001-9844-9970; Hussain, Syed Shah Areeb/0000-0003-1044-9912</t>
  </si>
  <si>
    <t>Climate Change Programme Division of Department of Science and Technology, Government of India</t>
  </si>
  <si>
    <t>We express our thanks to the Climate Change Programme Division of Department of Science and Technology, Government of India for financial support and to Director, ICMR-National Institute of Malaria Research, Delhi for necessary facilities.</t>
  </si>
  <si>
    <t>AMER GEOPHYSICAL UNION</t>
  </si>
  <si>
    <t>WASHINGTON</t>
  </si>
  <si>
    <t>2000 FLORIDA AVE NW, WASHINGTON, DC 20009 USA</t>
  </si>
  <si>
    <t>2471-1403</t>
  </si>
  <si>
    <t>GeoHealth</t>
  </si>
  <si>
    <t>e2021GH000477</t>
  </si>
  <si>
    <t>10.1029/2021GH000477</t>
  </si>
  <si>
    <t>Environmental Sciences; Public, Environmental &amp; Occupational Health</t>
  </si>
  <si>
    <t>Environmental Sciences &amp; Ecology; Public, Environmental &amp; Occupational Health</t>
  </si>
  <si>
    <t>2H1JF</t>
  </si>
  <si>
    <t>Green Published</t>
  </si>
  <si>
    <t>WOS:000814052800001</t>
  </si>
  <si>
    <t>Pramanik, M; Singh, P; Dhiman, RC</t>
  </si>
  <si>
    <t>Pramanik, Malay; Singh, Poonam; Dhiman, Ramesh C.</t>
  </si>
  <si>
    <t>Identification of bio-climatic determinants and potential risk areas for Kyasanur forest disease in Southern India using MaxEnt modelling approach</t>
  </si>
  <si>
    <t>BMC INFECTIOUS DISEASES</t>
  </si>
  <si>
    <t>Bio-climatic envelope model; Kyasanur forest disease; Haemaphysalis spinigera tick; Monkey disease; Tick-borne disease; Hemorrhagic fever</t>
  </si>
  <si>
    <t>SPECIES DISTRIBUTION MODELS; ECOLOGICAL NICHE; RANGE EXPANSION; WESTERN-GHATS; RAINFALL; VIRUS; TICKS; DISTRIBUTIONS; TEMPERATURE; PREDICTION</t>
  </si>
  <si>
    <t>Background Kyasanur forest disease (KFD), known as monkey fever, was for the first time reported in 1957 from the Shivamogga district of Karnataka. But since 2011, it has been spreading to the neighbouring state of Kerala, Goa, Maharashtra, and Tamil Nadu. The disease is transmitted to humans, monkeys and by the infected bite of ticks Haemaphysalis spinigera. It is known that deforestation and ecological changes are the main reasons for KFD emergence, but the bio-climatic understanding and emerging pathways remain unknown. Methods The present study aims to understand the bio-climatic determinants of distribution of tick vector of KFD in southern India using the Maximum Entropy (MaxEnt) model. The analysis was done using 34 locations of Haemaphysalis spinigera occurrence and nineteen bio-climatic variables from WorldClim. Climatic variables contribution was assessed using the Jackknife test and mean AUC 0.859, indicating the model performs with very high accuracy. Results Most influential variables affecting the spatial distribution of Haemaphysalis spinigera were the average temperature of the warmest quarter (bio10, contributed 32.5%), average diurnal temperature range (bio2, contributed 21%), precipitation of wettest period (bio13, contributed 17.6%), and annual precipitation (bio12, contributed 11.1%). The highest probability of Haemaphysalis spinigera presence was found when the mean warmest quarter temperature ranged between 25.4 and 30 degrees C. The risk of availability of the tick increased noticeably when the mean diurnal temperature ranged between 8 and 10 degrees C. The tick also preferred habitat having an annual mean temperature (bio1) between 23 and 26.2 degrees C, mean temperature of the driest quarter (bio9) between 20 and 28 degrees C, and mean temperature of the wettest quarter (bio8) between 22.5 and 25 degrees C. Conclusions The results have established the relationship between bioclimatic variables and KFD tick distribution and mapped the potential areas for KFD in adjacent areas wherein surveillance for the disease is warranted for early preparedness before the occurrence of outbreaks etc. The modelling approach helps link bio-climatic variables with the present and predicted distribution of Haemaphysalis spinigera tick.</t>
  </si>
  <si>
    <t>[Pramanik, Malay; Singh, Poonam; Dhiman, Ramesh C.] ICMR Natl Inst Malaria Res, Environm Epidemiol Div, Sector 8,Dwarka, Delhi 110077, India</t>
  </si>
  <si>
    <t>Dhiman, RC (corresponding author), ICMR Natl Inst Malaria Res, Environm Epidemiol Div, Sector 8,Dwarka, Delhi 110077, India.</t>
  </si>
  <si>
    <t>Dhiman, Ramesh/0000-0001-9844-9970</t>
  </si>
  <si>
    <t>Department of Science &amp; technology, Govt. of India [DST/CCP/CoE/82/2017(G)]</t>
  </si>
  <si>
    <t>Department of Science &amp; technology, Govt. of India(Department of Science &amp; Technology (India))</t>
  </si>
  <si>
    <t>This research was funded by Department of Science &amp; technology, Govt. of India, under Grant number DST/CCP/CoE/82/2017(G).</t>
  </si>
  <si>
    <t>BMC</t>
  </si>
  <si>
    <t>CAMPUS, 4 CRINAN ST, LONDON N1 9XW, ENGLAND</t>
  </si>
  <si>
    <t>1471-2334</t>
  </si>
  <si>
    <t>BMC INFECT DIS</t>
  </si>
  <si>
    <t>BMC Infect. Dis.</t>
  </si>
  <si>
    <t>DEC 7</t>
  </si>
  <si>
    <t>10.1186/s12879-021-06908-9</t>
  </si>
  <si>
    <t>Infectious Diseases</t>
  </si>
  <si>
    <t>XL0RC</t>
  </si>
  <si>
    <t>WOS:000727859800013</t>
  </si>
  <si>
    <t>Ramachandran, RM; Roy, PS; Chakravarthi, V; Sanjay, J; Joshi, PK</t>
  </si>
  <si>
    <t>Ramachandran, Reshma M.; Roy, Parth Sarathi; Chakravarthi, V.; Sanjay, J.; Joshi, Pawan K.</t>
  </si>
  <si>
    <t>Long-term land use and land cover changes (1920-2015) in Eastern Ghats, India: Pattern of dynamics and challenges in plant species conservation</t>
  </si>
  <si>
    <t>Land use and land cover change; Fragmentation; Habitat suitability; RET and endemic species; Eastern Ghats; Conservation</t>
  </si>
  <si>
    <t>FOREST FRAGMENTATION; LANDSCAPE ECOLOGY; TROPICAL FORESTS; PROTECTED AREAS; CLIMATE-CHANGE; BIODIVERSITY; DIVERSITY; WILDLIFE; IMPACTS; MODELS</t>
  </si>
  <si>
    <t>Natural resources are experiencing unprecedented pressures due to land use and land cover (LULC) changes. Such changes in LULC have significantly affected the extent and condition of forests in the Eastern Ghats of India causing a decline in the forest cover as well as disturbing the habitats of several rare, endangered, threatened (RET) and endemic species. The current study attempts to determine the habitat suitability and threat of a selected group of plants viz, RET and endemic species. This is realized in light of LULC change and forest fragmentation over a period of similar to 100 years to understand the possible conservation strategies in the study area. Historical maps and satellite images from 1920 to 2015 were used to develop the LULC and fragmentation maps. MaxEnt species distribution model were used to simulate the distribution of RET and endemic species. Our study reveals that, by and large, the Eastern Ghats have lost 15.83% of its forest area over a span of similar to 100 years. For the study period from 1920 to 2015, it is estimated that about 7.92% of forest area was converted into agriculture, and up to 3.80% into scrub/grassland respectively. Also, it was found that the total number of forest patches have been increased from 1509 in 1920-9457 in 2015, core area has declined from 93461.05 sq.km in 1920-61262.11 sq.km in 2015, and edge length has increased to 2.20 sq.km in 2015 as compared to 0.82 sq.km in 1920. Best suitable habitats of RET and endemic species have reduced by 0.08% and 0.22% respectively. Habitat reduction has mainly occurred in the districts of Gajapati (Odisha state), Mahbubnagar (Telangana state) and also in Nallamalai and Kolli hill ranges. The species mostly spread across and the suitable habitats was found outside the rages of protected areas. From the present study we recommend that appropriate conservation strategies should be initiated on these threatened areas to prevent further decline in the extent and habitat quality of the RET and endemic species in Eastern Ghats.</t>
  </si>
  <si>
    <t>[Ramachandran, Reshma M.; Roy, Parth Sarathi; Chakravarthi, V.] Univ Hyderabad, Ctr Earth &amp; Space Sci, Hyderabad 500046, Andhra Pradesh, India; [Sanjay, J.] Indian Inst Trop Meteorol, Ctr Climate Change Res, Pune 411008, Maharashtra, India; [Joshi, Pawan K.] Jawaharlal Nehru Univ, Sch Environm Sci, New Delhi 110067, India</t>
  </si>
  <si>
    <t>University of Hyderabad; Ministry of Earth Sciences (MoES) - India; Indian Institute of Tropical Meteorology (IITM); Centre for Climate Change Research - India; Jawaharlal Nehru University, New Delhi</t>
  </si>
  <si>
    <t>Ramachandran, RM (corresponding author), Univ Hyderabad, Ctr Earth &amp; Space Sci, Hyderabad 500046, Andhra Pradesh, India.</t>
  </si>
  <si>
    <t>reshmamr@uohyd.ac.in; psroy13@gmail.com; vcvarthi@rediffmail.com; sanjay@troptmer.res.in; pkjoshi27@hotmail.com</t>
  </si>
  <si>
    <t>Roy, Parth Sarathi/O-8586-2019; Sanjay, J/AAX-2812-2020</t>
  </si>
  <si>
    <t>Roy, Parth Sarathi/0000-0002-6803-6785; Sanjay, J/0000-0003-2996-2636</t>
  </si>
  <si>
    <t>Ministry of Earth Sciences, Government of India; National Academy of Science</t>
  </si>
  <si>
    <t>Ministry of Earth Sciences, Government of India(Ministry of Earth Science (MoES), Government of India); National Academy of Science</t>
  </si>
  <si>
    <t>Authors are thankful to Ministry of Earth Sciences, Government of India for sponsor the research project. PSR is also thankful to National Academy of Science for Platinum Jubilee Fellowship. We are also thankful to anonymous reviewers for providing valuable comments and suggestions to improve the quality of this research article.</t>
  </si>
  <si>
    <t>10.1016/j.ecolind.2017.10.012</t>
  </si>
  <si>
    <t>GD6QW</t>
  </si>
  <si>
    <t>WOS:000430634500003</t>
  </si>
  <si>
    <t>Wani, IA; Verma, S; Kumari, P; Charles, B; Hashim, MJ; El-Serehy, HA</t>
  </si>
  <si>
    <t>Wani, Ishfaq Ahmad; Verma, Susheel; Kumari, Priyanka; Charles, Bipin; Hashim, Maha J.; El-Serehy, Hamed A.</t>
  </si>
  <si>
    <t>Ecological assessment and environmental niche modelling of Himalayan rhubarb (Rheum webbianum Royle) in northwest Himalaya</t>
  </si>
  <si>
    <t>CLIMATE-CHANGE; POTENTIAL DISTRIBUTION; SPECIES DISTRIBUTIONS; PREDICTING IMPACTS; CHANGING CLIMATE; MAXENT; CONSERVATION; PLANTS; REINTRODUCTION; BIODIVERSITY</t>
  </si>
  <si>
    <t>In an era of anthropocene, threatened and endemic species with small population sizes and habitat specialists experience a greater global conservation concern in view of being at higher risk of extinction. Predicting and plotting appropriate potential habitats for such species is a rational method for monitoring and restoring their dwindling populations in expected territories. Ecological niche modelling (ENM) coalesces species existence sites with environmental raster layers to construct models that describe possible distributions of plant species. The present study is aimed to study the potential distribution and cultivation hotspots for reintroducing the high value, vulnerable medicinal herb (Rheum webbianum) in the Union territories of Jammu and Kashmir and Ladakh using population attributes and ecological niche modelling approach. Sixty-three populations inventoried from twenty-eight areas display a significant change in the phytosociological attributes on account of various anthropogenic threats. The current potential habitats coincide with actual distribution records and the mean value of Area Under Curve (AUC) was 0.98 and the line of predicted omission was almost adjacent to omission in training samples, thus validating a robustness of the model. The potential habitat suitability map based on the current climatic conditions predicted a total of 103760 km(2) as suitable area for the growth of Rheum webbianum. Under the future climatic conditions, there is a significant reduction in the habitat suitability ranging from -78531.34 Km(2) (RCP 4.5 for 2050) to -77325.81 (RCP 8.5 for 2070). Furthermore, there is a slight increase in the suitable habitats under future climatic conditions, ranging from +21.99 Km(2) under RCP 8.5 (2050) to +3.14 Km(2) under RCP 4.5 (2070). The Jackknife tests indicated Precipitation of Driest Month (BIO14) as the most contributing climatic variable in governing the distribution of R. webbianum. Therefore, scientifically sound management strategies are urgently needed to save whatever populations are left in-situ to protect this species from getting extinct. Present results can be used by conservationists for mitigating the biodiversity decline and exploring undocumented populations of R. webbianum on one hand and by policymakers in implementing the policy of conservation of species with specific habitat requirements by launching species recovery programmes in future on the other.</t>
  </si>
  <si>
    <t>[Wani, Ishfaq Ahmad; Verma, Susheel; Kumari, Priyanka] Baba Ghulam Shah Badshah Univ Rajouri, Dept Bot, Conservat &amp; Mol Biol Lab, Rajouri, Jammu &amp; Kashmir, India; [Charles, Bipin] Inst Biodivers &amp; Conservat IBCT, Bangalore, Karnataka, India; [Hashim, Maha J.] Univ Nottinghamshire, Dept Biosci, Nottingham, England; [El-Serehy, Hamed A.] King Saud Univ, Coll Sci, Dept Zool, Riyadh, Saudi Arabia</t>
  </si>
  <si>
    <t>King Saud University</t>
  </si>
  <si>
    <t>Verma, S (corresponding author), Baba Ghulam Shah Badshah Univ Rajouri, Dept Bot, Conservat &amp; Mol Biol Lab, Rajouri, Jammu &amp; Kashmir, India.</t>
  </si>
  <si>
    <t>El-Serehy, Hamed/GVT-7938-2022; HASHIM, MAHA J/IWU-7048-2023; Charles, Bipin/AAD-1024-2021</t>
  </si>
  <si>
    <t>Charles, Bipin/0000-0001-9441-9002; Hashim, Maha/0000-0003-1346-3242</t>
  </si>
  <si>
    <t>Department of Biotechnology, Ministry of Science of Science and Technology, Govt. of India [BT/Env/BC/01/2010]; Taif University, Taif, Saudi Arabia [TURSP - 2020/203]; Department of Biotechnology, Government of India; King Saud University, Riyadh Saudi Arabia [RSP-2021/19]</t>
  </si>
  <si>
    <t>Department of Biotechnology, Ministry of Science of Science and Technology, Govt. of India; Taif University, Taif, Saudi Arabia; Department of Biotechnology, Government of India(Department of Biotechnology (DBT) India); King Saud University, Riyadh Saudi Arabia(King Saud University)</t>
  </si>
  <si>
    <t>Department of Biotechnology, Ministry of Science of Science and Technology, Govt. of India, under Research Grant Number BT/Env/BC/01/2010. The authors would like to thank the Deanship of Scientific Research at Taif University for funding this work through Taif University Researchers Supporting Project number (TURSP - 2020/203), Taif University, Taif, Saudi Arabia.r Authors are highly thankful to Head Department of Botany, Baba Ghulam Shah Badshah University for providing necessary facilities to undertake this piece of work. Thanks are also due to Department of Biotechnology, Government of India for funding this research. The authors would like to extend their sincere appreciation to the Researchers Supporting Project Number (RSP-2021/19), King Saud University, Riyadh Saudi Arabia.</t>
  </si>
  <si>
    <t>NOV 18</t>
  </si>
  <si>
    <t>e0259345</t>
  </si>
  <si>
    <t>10.1371/journal.pone.0259345</t>
  </si>
  <si>
    <t>YZ2NY</t>
  </si>
  <si>
    <t>WOS:000755319200039</t>
  </si>
  <si>
    <t>Ahmad, S; Bhat, SS; Sultan, SM; Mir, NH; Raina, SK; Sivaraj, N; Dikshit, N; Pala, NA</t>
  </si>
  <si>
    <t>Ahmad, Suheel; Bhat, Sheeraz Saleem; Sultan, Sheikh M.; Mir, Nazim Hamid; Raina, Susheel Kumar; Sivaraj, Natarajan; Dikshit, Nilamani; Pala, Nazir A.</t>
  </si>
  <si>
    <t>DIVERSITY AND ECOLOGICAL NICHE MODELLING STUDIES IN Trifolium repens L. (WHITE CLOVER) IN THE REGION OF NORTH-WESTERN HIMALAYA, INDIA</t>
  </si>
  <si>
    <t>GENETIKA-BELGRADE</t>
  </si>
  <si>
    <t>DIVA-GIS; fodder; germplasm; livestock; MaxEnt Analysis; white clover'</t>
  </si>
  <si>
    <t>INTERSPECIFIC HYBRIDIZATION; GRASSLAND RESOURCES; CLIMATE-CHANGE; CULTIVARS; PATTERNS; KASHMIR; PREDICT</t>
  </si>
  <si>
    <t>Trifolium repens L., commonly referred as white clover, is one of the important stoloniferous perennial range legume growing in temperate regions. The introduction of forage legumes in agro-ecosystem provides nitrogen enrichment in soil and mobilizes other nutrients. Further, it has a tremendous potential to help rehabilitate temperate grasslands and decrease the severe fodder shortage in the Himalayan region. In recent decades, collecting and exploration of forage species germplasm, including white clover, have been in the focus of researchers. The collected material shall act as a safe repository for different improvement programmes in future as the germplasm has been stored in the Long Term Module of the National Gene Bank. In this study, maximum entropy (MaxEnt) technique of niche modelling was used to explore probable new areas for the collection of white clover germplasm and identify favorable climate for characterization, cultivation, evaluation and on-farm conservation in the Indian Himalayan region, which comprises the of Jammu Kashmir and Himachal Pradesh and Uttarakhand. Significant variation was observed in plant height (15.5 to 37.6 cm), floret number per flower head (9.24 to 52.4), 100 seed weight (0.038 to 0.077), dry matter yield per plant (6.2 to 15.1 g), leaf length (15.6 to 48.4 mm), leaf width (11.2 to 39.6 mm). Very highly significant variation was also observed in 'V' marking. Dendrogram grouped the 22 accessions into two clusters based on the average linking method. Cluster I consisted of five accessions (IC-615818, IC-615817,IC-622352, IC-615815, and IC-622362), cluster-II could be grouped into sub-cluster-IIA and sub -cluster-IIB. Cluster IIA consist of six accessions (IC-622338, IC-622379, IC-622382, IC-622401, IC-622343 and IC-62237), whereas cluster-IIB comprise of 11 accessions (IC-615814 IC-615811, IC-615819, IC-622376, IC-622383, IC-615812, IC-622385, IC-615816, IC-615817, IC-622415 and IC-622406). In this study, maximum entropy (MaxEnt) technique of niche modelling was used to explore probable new areas for the collection of white clover germplasm, identifying favorable climate for characterization, cultivation &amp; evaluation and on-farm conservation in the Indian Himalayan region comprising the Union Territory of Jammu Kashmir and the states of Himachal Pradesh and Uttarakhand.</t>
  </si>
  <si>
    <t>[Ahmad, Suheel; Bhat, Sheeraz Saleem; Mir, Nazim Hamid] Indian Grassland &amp; Fodder Res Inst IGFRI, Reg Res Stn, ICAR, Srinagar 191132, Jammu and Kashm, India; [Sultan, Sheikh M.; Raina, Susheel Kumar] Natl Bur Plant Genet Resources, Reg Stn, ICAR, Jammu and Kashmir 191132, Srinagar, India; [Sivaraj, Natarajan] Natl Bur Plant Genet Resources, Reg Stn, ICAR, Hyderabad 500030, India; [Dikshit, Nilamani] Indian Grassland &amp; Fodder Res Inst IGFRI, ICAR, Jhansi 284003, Uttar Pradesh, India; [Pala, Nazir A.] SKUAST Kashmir, Fac Forestry, Div Silviculture &amp; Agroforestry, Srinagar, Jammu and Kashm, India</t>
  </si>
  <si>
    <t>Indian Council of Agricultural Research (ICAR); ICAR - Indian Grassland &amp; Fodder Research Institute; Indian Council of Agricultural Research (ICAR); ICAR - National Bureau of Plant Genetics Resources; Indian Council of Agricultural Research (ICAR); ICAR - National Bureau of Plant Genetics Resources; Indian Council of Agricultural Research (ICAR); ICAR - Indian Grassland &amp; Fodder Research Institute; Sher-e-Kashmir University of Agricultural Sciences &amp; Technology of Kashmir (SKUAST Kashmir)</t>
  </si>
  <si>
    <t>Bhat, SS (corresponding author), Indian Grassland &amp; Fodder Res Inst IGFRI, Reg Res Stn, ICAR, Srinagar 191132, Jammu and Kashm, India.</t>
  </si>
  <si>
    <t>shrzbhat@gmail.com</t>
  </si>
  <si>
    <t>SERBIAN GENETICS SOC</t>
  </si>
  <si>
    <t>BELGRADE</t>
  </si>
  <si>
    <t>SLOBODANA BAJICA 1, BELGRADE, ZEMUN 11185, SERBIA</t>
  </si>
  <si>
    <t>0534-0012</t>
  </si>
  <si>
    <t>1820-6069</t>
  </si>
  <si>
    <t>Genetika-Belgrade</t>
  </si>
  <si>
    <t>10.2298/GENSR2203083A</t>
  </si>
  <si>
    <t>Agronomy; Genetics &amp; Heredity</t>
  </si>
  <si>
    <t>Agriculture; Genetics &amp; Heredity</t>
  </si>
  <si>
    <t>H5QT9</t>
  </si>
  <si>
    <t>WOS:000996514700008</t>
  </si>
  <si>
    <t>Naha, D; Sathyakumar, S; Dash, S; Chettri, A; Rawat, GS</t>
  </si>
  <si>
    <t>Naha, Dipanjan; Sathyakumar, S.; Dash, Suraj; Chettri, Abhishek; Rawat, G. S.</t>
  </si>
  <si>
    <t>Assessment and prediction of spatial patterns of human-elephant conflicts in changing land cover scenarios of a human-dominated landscape in North Bengal</t>
  </si>
  <si>
    <t>It is of utmost importance to research on the spatial patterns of human-wildlife conflicts to understand the underlying mechanism of such interactions, i.e. major land use changes and prominent ecological drivers. In the north eastern part of India there has been a disparity between nature, economic development and fragmentation of wildlife habitats leading to intense conflicts between humans and Asian elephants (Elephas maximus) in recent times. Both the elephant and human population have increased in the past few decades with large tracts of forests converted to commercial tea plantations, army camps and human settlements. We analyzed data maintained by the wildlife department on human deaths and injuries caused by elephant attacks between 2006-2016 to understand spatial and temporal patterns of human-elephant conflict, frequency and distribution. The average annual number of human deaths and injuries to elephant attacks between 2006 to 2016 was estimated to be 212 (SE 103) with the highest number of such incidents recorded in 2010-2011. Based on a grid based design of 5 km(2) and 25 km(2) resolution, the main spatial predictors of human-elephant conflicts identified through Maxent presence only models are annual mean precipitation, altitude, distance from protected area, area under forests, tea plantations and agriculture. Major land use changes were assessed for this region from 2008 to 2018 using satellite imageries in Arc GIS and a predicted imagery of 2028 was prepared using Idrisi Selva. Based on the 2018 imagery it was found that forest area had increased by 446 km(2) within 10 years (2008-2018) and the annual rate of change was 12%. Area under agriculture had reduced by 128 km(2) with an annual (-) rate of change of 2.5%. Area under tea plantation declined by 307 km(2) with an annual (-) rate of change of 12% whereas area under human settlements increased by 61 km(2) with an annual (-) rate of change of 44%. Hotspots of human-elephant conflicts were identified in an east west direction primarily around protected areas, tea plantations and along major riverine corridors. During informal interactions with farmers, tea estate labors it was revealed that local community members chased and harassed elephants from agriculture fields, human settlements under the influence of alcohol and thus were primary victims of fatal interactions. Our analytical approach can be replicated for other species in sites with similar issues of human-wildlife conflicts. The hot-spot maps of conflict risk will help in developing appropriate mitigation strategies such as setting up early warning systems, restoration of wildlife corridors especially along dry river beds, using deterrents and barriers for vulnerable. Awareness about alcohol related incidents and basic biology of elephants should be organized regularly involving non-governmental organizations targeting the marginalized farmers and tea estate workers.</t>
  </si>
  <si>
    <t>[Naha, Dipanjan; Sathyakumar, S.; Dash, Suraj; Chettri, Abhishek] Wildlife Inst India, Dept Endangered Species Management, Dehra Dun, Uttarakhand, India; [Rawat, G. S.] Wildlife Inst India, Fac Wildlife Sci, Dehra Dun, Uttarakhand, India</t>
  </si>
  <si>
    <t>Wildlife Institute of India; Wildlife Institute of India</t>
  </si>
  <si>
    <t>Sathyakumar, S (corresponding author), Wildlife Inst India, Dept Endangered Species Management, Dehra Dun, Uttarakhand, India.</t>
  </si>
  <si>
    <t>ssk@wii.gov.in</t>
  </si>
  <si>
    <t>Naha, Dipanjan/IWU-4791-2023; Fazli, Ghazal/AAE-8320-2022; Naha, Dipanjan/IWU-4743-2023</t>
  </si>
  <si>
    <t>SATHYAKUMAR, SAMBANDAM/0000-0003-2027-4706</t>
  </si>
  <si>
    <t>Ministry of Environment, Forest and Climate Change, Government of India under the National Mission for Himalayan Studies (NMHS) [NMHS/LG/2016/009]</t>
  </si>
  <si>
    <t>Ministry of Environment, Forest and Climate Change, Government of India under the National Mission for Himalayan Studies (NMHS)</t>
  </si>
  <si>
    <t>This study was funded by the Ministry of Environment, Forest and Climate Change, Government of India under the National Mission for Himalayan Studies (NMHS). The grant number is NMHS/LG/2016/009. The funders had no role in study design, data collection and analysis, decision to publish, or preparation of the manuscript.</t>
  </si>
  <si>
    <t>FEB 1</t>
  </si>
  <si>
    <t>e0210580</t>
  </si>
  <si>
    <t>10.1371/journal.pone.0210580</t>
  </si>
  <si>
    <t>HK2LM</t>
  </si>
  <si>
    <t>WOS:000457742900009</t>
  </si>
  <si>
    <t>Singh, A; Samant, SS; Naithani, S</t>
  </si>
  <si>
    <t>Singh, Amit; Samant, S. S.; Naithani, Suneet</t>
  </si>
  <si>
    <t>Population ecology and habitat suitability modelling of Quercus semecarpifolia Sm. in the sub-alpine ecosystem of Great Himalayan National Park, north-western Himalaya, India</t>
  </si>
  <si>
    <t>Quercus semecarpifolia; Sub-alpine ecosystem; Population ecology; Physico-chemical properties; Habitat distribution model; Himalaya</t>
  </si>
  <si>
    <t>KHOKHAN WILDLIFE SANCTUARY; POTENTIAL DISTRIBUTION; FOREST VEGETATION; STRUCTURAL DIVERSITY; ENVIRONMENTAL NICHE; BIOSPHERE RESERVE; KUMAUN HIMALAYA; PROTECTED AREA; CONSERVATION; COMMUNITIES</t>
  </si>
  <si>
    <t>Quercus semecarpifolia Sm. is a multipurpose, ecologically and economically important tree species of the sub-alpine ecosystem in the Indian Himalayan Region, forming a major part of the forests between 2800 and 3700 m amsl. Because of various natural and anthropogenic factors, populations of several forest species are dwindling in the region. This warrants the study of the population status, regeneration pattern, physicochemical properties of soil, and habitat suitability model of Q. semecarpifolia in the sub-alpine ecosystem of the Great Himalayan National Park (GHNP). In total, 37 populations, representing 4 habitats and 8 aspects between 2803 and 3613 m amsl and with 20-65 degrees slope, were sampled to determine the species richness, density, total basal area, Species Diversity Index (H'), Concentration of dominance (Cd), and profile of the species. Among the populations, total tree density of Q. semecarpifolia ranged from 40 to 840 Ind ha(-1), with a total basal area of 0.01-122.58 m(2) ha(-1), total shrub density of 240-1810 Ind ha-1, total herb density of 13.8-162.3 Ind m-2, total sapling density of 10-670 Ind ha(-1), and total seedling density of 10-700 Ind ha(-1). H' of trees ranged from 0.03 to 1.84, that of saplings between 0 and 2.44, of seedlings between 0 and 0.36, of shrubs between 0.43 and 2.28, and of herbs between 1.07 and 3.33. Cd for trees ranged from 0.00 to 1.00, that for saplings from 0.00 to 1.00, for seedlings from 0.00 to 1.00, for shrubs from 0.43 to 2.28, and for herbs from 0.07 to 3.33. Most individuals were in the range 73.6-94.5 cm circumference at breast height, and the least were in the ranges 136.6-157.5 cm and = 220.6 cm. Seedlings and saplings were relatively very high in number. Tree density showed a positive correlation with total nitrogen (p = 0.01, r = 0.35, n = 37) and a negative correlation with pH (p = 0.01, r = -0.13, n = 37). The MaxEnt model calibration test for Q. semecarpifolia yielded satisfactory results (AUCmean = 0.899 +/- 0.02). The BIO19 (precipitation in the coldest quarter) variable was the most influential and contributed 76.7% to the habitat model. The model identified an area of 145 km(2) as suitable for reintroduction of the species in the GHNP. Frequent monitoring of species populations, standardization of propagation protocol for mass multiplication, awareness among the inhabitants, and establishment in in-situ and ex-situ conditions are recommended. (C) 2021 SAAB. Published by Elsevier B.V. All rights reserved.</t>
  </si>
  <si>
    <t>[Singh, Amit] Himachal Reg Ctr, GB Pant Natl Inst Himalayan Environm, Mohal Kullu 175126, Himachal Prades, India; [Samant, S. S.] Himalayan Forest Res Inst, Conifer Campus, Panthaghati 171013, Himachal Prades, India; [Naithani, Suneet] Doon Univ, Sch Environm &amp; Nat Resources, Dehra Dun 248001, Uttarakhand, India</t>
  </si>
  <si>
    <t>G.B. Pant National Institute of Himalayan Environment &amp; Sustainable Development (GBPNIHESD); Indian Council of Forestry Research &amp; Education (ICFRE); Himalayan Forest Research Institute (HFRI); Doon University</t>
  </si>
  <si>
    <t>Samant, SS (corresponding author), Himalayan Forest Res Inst, Conifer Campus, Panthaghati 171013, Himachal Prades, India.</t>
  </si>
  <si>
    <t>amitchauhang1@gmail.com; dir_hfri@icfre.org; suneetnaithani@gmail.com</t>
  </si>
  <si>
    <t>Indian Institute of Remote Sensing, Dehradun, Uttarakhand</t>
  </si>
  <si>
    <t>The authors are thankful to the Director, G.B. Pant National Institute of Himalayan Environment, Kosi-Katarmal, Almora, Uttarakhand, for providing facilities. The authors are also thankful to the Head, School of Environment and Natural Resources, Doon University, Dehradun, Uttarakhand, for kind support. Dr. Manohar Lal, Mr. Pushpkant, and villagers from the eco-development zone of the GHNP are acknowledged for their help and support during the field work. The authors thank Indian Institute of Remote Sensing, Dehradun, Uttarakhand, for financial support. Anonymous reviewers are acknowledged for their valuable comments and suggestions.</t>
  </si>
  <si>
    <t>10.1016/j.sajb.2021.04.022</t>
  </si>
  <si>
    <t>YU6KN</t>
  </si>
  <si>
    <t>WOS:000752149500019</t>
  </si>
  <si>
    <t>Javed, SMM; Raj, M; Kumar, S</t>
  </si>
  <si>
    <t>Javed, S. M. Maqsood; Raj, Mithun; Kumar, Sunil</t>
  </si>
  <si>
    <t>Predicting Potential Habitat Suitability for an Endemic Gecko Calodactylodes aureus and its Conservation Implications in India</t>
  </si>
  <si>
    <t>Biodiversity conservation; habitat suitability modelling; geckos; MaxEnt; maximum entropy model; protected areas</t>
  </si>
  <si>
    <t>MODELING ECOLOGICAL NICHES; SPECIES DISTRIBUTIONS; GOLDEN GECKO; MAXIMUM-ENTROPY; ANDHRA-PRADESH; SAMPLE-SIZE; TAMIL-NADU; PERFORMANCE; BEDDOME; PLANT</t>
  </si>
  <si>
    <t>The Indian Golden Gecko Calodactylodes aureus (Beddome 1870) is an endemic reptile species largely confined to the Eastern Ghats, India. To estimate its potential habitat suitability, species distribution modelling (SDM) was carried out based on occurrence data and climatic and topographic datasets. We used Maximum Entropy (MaxEnt) model for predicting potential habitat suitability for C. aureus. The MaxEnt model predicted potential suitable habitat for C. aureus mainly in the northern and southern parts of Eastern Ghats spread across Odisha, Andhra Pradesh and Tamil Nadu states. Majority of the suitable habitat areas identified by MaxEnt are outside the protected areas and experience high anthropogenic pressure. Slope and mean diurnal range in temperature were the strongest predictors of C. aureus habitat suitability in the Eastern Ghats. Our results can be effective tools in exploring new ways of understanding C. aureus ecology and biogeography, and for planning and future surveys, and prioritizing conservation activities.</t>
  </si>
  <si>
    <t>[Javed, S. M. Maqsood] H 2-5-26-H,Flat 122,1st Floor,HHH Suites, Hyderabad 500048, Telangana, India; [Raj, Mithun] Plot 28 Sri Sai Nagar Colony, Hyderabad 500015, Telangana, India; [Kumar, Sunil] Colorado State Univ, Nat Resource Ecol Lab, 1499 Campus Delivery, Ft Collins, CO 80523 USA</t>
  </si>
  <si>
    <t>Colorado State University</t>
  </si>
  <si>
    <t>Javed, SMM (corresponding author), H 2-5-26-H,Flat 122,1st Floor,HHH Suites, Hyderabad 500048, Telangana, India.</t>
  </si>
  <si>
    <t>javedbiodiversity@gmail.com</t>
  </si>
  <si>
    <t>SCIENTIFIC PUBLISHERS</t>
  </si>
  <si>
    <t>JODHPUR</t>
  </si>
  <si>
    <t>5A, NEW PALI RD, JODHPUR, RAJASTHAN 342 001, INDIA</t>
  </si>
  <si>
    <t>FG0LS</t>
  </si>
  <si>
    <t>WOS:000409434700005</t>
  </si>
  <si>
    <t>Kumar, D; Rawat, S</t>
  </si>
  <si>
    <t>Kumar, Devendra; Rawat, Sandeep</t>
  </si>
  <si>
    <t>Modeling the effect of climate change on the distribution of threatened medicinal orchid Satyrium nepalense D. Don in India</t>
  </si>
  <si>
    <t>Satyrium nepalense; Maxent; Orchids; Medicinal plant; Species distribution modeling; Threatened plant; Climate change</t>
  </si>
  <si>
    <t>POTENTIAL DISTRIBUTION; SPECIES DISTRIBUTIONS; HABENARIA-EDGEWORTHII; PREDICTING IMPACTS; MAXENT; CONSERVATION; FUTURE; PLANT; ASSOCIATIONS; HIMALAYA</t>
  </si>
  <si>
    <t>It is vital to understand the distribution area of a threatened plant species for its better conservation and management planning. Satyrium nepalense (family: Orchidaceae) is a threatened terrestrial orchid species with valuable medicinal and nutritional properties. The survival of S. nepalense in wild conditions has been challenged by increasing global surface temperature. Hence, understanding the impact of climate change on its potential distribution is crucial to conserve and restore this species. In present study, Maxent species distribution modeling algorithm was used to simulate the current distribution of S. nepalense in India and predict the possible range shift in projected future climate scenarios. A set of 19 bioclimatic variables from WorldClim database were used to predict the potential suitable habitats in current climatic condition and four Representative Concentration Pathway (RCP 2.6, 4.5, 6.0, and 8.5) scenarios by integrating five General Circulation Models (GCMs) for future distribution modeling of species for the years 2050 and 2070. Furthermore, change analysis was performed to identify the suitable habitat in current and future climate for delineating range expansion (gain), contraction (loss), and stable (no change) habitats of species. The Maxent model predicted that similar to 2.38% of the geographical area in India is presently climatically suitable for S. nepalense. The key bioclimatic variables affecting the distribution of studied species were the mean temperature of warmest quarter, mean temperature of wettest quarter, precipitation of warmest quarter, and temperature seasonality. Under future climate change scenarios, the total suitable habitat of S. nepalense will increase slightly in the Himalayan region and likely to migrate towards northward, but in the Western Ghats region, the suitable areas will be lost severely. The net habitat loss under four RCP scenarios was estimated from 26 to 39% for the year 2050, which could further increase from 47 to 60% by the year 2070. The finding of the predictive Maxent modeling approach indicates that warming climates could significantly affect the potential habitats of S. nepalense and hence suitable conservation measures need to be taken to protect this threatened orchid species in wild conditions.</t>
  </si>
  <si>
    <t>[Kumar, Devendra; Rawat, Sandeep] Sikkim Reg Ctr, GB Pant Natl Inst Himalayan Environm NIHE, Gangtok, Sikkim, India</t>
  </si>
  <si>
    <t>devendrawii@gmail.com; sandeep_rawat15@rediffmail.com</t>
  </si>
  <si>
    <t>Ministry of Environment Forest &amp; Climate Change (MoEF&amp;CC), New Delhi, India</t>
  </si>
  <si>
    <t>This study is part of an Institute In-House Project#4 entitled Mainstreaming Himalayan Biodiversity for Sustainable Development and Himalayan Fellowship Programme: Sikkim Regional Centre (Mountain Division) funded by Ministry of Environment Forest &amp; Climate Change (MoEF&amp;CC), New Delhi, India.</t>
  </si>
  <si>
    <t>10.1007/s11356-022-20412-w</t>
  </si>
  <si>
    <t>MAY 2022</t>
  </si>
  <si>
    <t>4Z2KP</t>
  </si>
  <si>
    <t>WOS:000791884600002</t>
  </si>
  <si>
    <t>Shameer, TT; Mungi, NA; Backer, SJ; Raman, S; Reddy, SR; Easa, PS; Sanil, R</t>
  </si>
  <si>
    <t>Shameer, Thekke Thumbath; Mungi, Ninad Avinash; Backer, Sulekha Jameela; Raman, Sreehari; Reddy, Srinivas Ramchandra; Easa, Pulinkunel Sayedmohammed; Sanil, Raveendranathanpillai</t>
  </si>
  <si>
    <t>Distribution and conservation status of the endemic Nilgiri marten (Martes gwatkinsii)</t>
  </si>
  <si>
    <t>commercial plantations; MaxEnt; niche modeling; shola forests; tropical forests; Western Ghats</t>
  </si>
  <si>
    <t>CLIMATE-CHANGE; SUITABILITY; MANAGEMENT</t>
  </si>
  <si>
    <t>We used Maxent to model the distribution of the Nilgiri marten (Martes gwatkinsii), a cryptic semi-arboreal mammal, with climate, forest, and human disturbance as covariates. We modelled the species niche, which identified suitable habitat across a variety of land uses and protection regimes. The findings point to a species niche defined by isolated, cold, and wet areas along the Western Ghats' montane grasslands (shola) and adjoining wet forests. A sizable portion (62 %) of the total 8922 km(2) niche area is multi-use, including tea, coffee, and timber plantations. Our findings emphasise the importance of conservation in non-protected areas adjacent to reserves in order to sustain this endemic species.</t>
  </si>
  <si>
    <t>[Shameer, Thekke Thumbath; Backer, Sulekha Jameela; Sanil, Raveendranathanpillai] Govt Arts Coll, Dept Zool &amp; Wildlife Biol, Mol Biodivers Lab, Nilgiris 643002, Tamil Nadu, India; [Shameer, Thekke Thumbath] Adv Inst Wildlife Conservat, Tamilnadu Forest Dept, Chennai 600048, Tamil Nadu, India; [Mungi, Ninad Avinash] Aarhus Univ, Ctr Biodivers Dynam Changing World BIOCHANGE, Dept Biol, Aarhus, Denmark; [Raman, Sreehari] Kerala Agr Univ, Coll Forestry, Trichur 680654, Kerala, India; [Reddy, Srinivas Ramchandra] Mudumalai Tiger Reserve &amp; Mukkurthi Natl Pk, Nilgiris 643002, Tamil Nadu, India; [Reddy, Srinivas Ramchandra] State Forest Headquarters Bldg, Chennai 600032, Tamil nadu, India; [Easa, Pulinkunel Sayedmohammed] Care Earth Trust, Chennai, Tamil Nadu, India</t>
  </si>
  <si>
    <t>Aarhus University</t>
  </si>
  <si>
    <t>Sanil, R (corresponding author), Govt Arts Coll, Dept Zool &amp; Wildlife Biol, Mol Biodivers Lab, Nilgiris 643002, Tamil Nadu, India.</t>
  </si>
  <si>
    <t>sanilravi@live.in</t>
  </si>
  <si>
    <t>Mungi, Ninad/0000-0001-6502-0457; thekke thumbath, shameer/0000-0002-2306-1821; Jameela Backer, Sulekha/0000-0002-4065-1372; Raveendranathanpillai, Sanil/0000-0003-2226-2012</t>
  </si>
  <si>
    <t>JUL 26</t>
  </si>
  <si>
    <t>10.1515/mammalia-2021-0113</t>
  </si>
  <si>
    <t>L8IX0</t>
  </si>
  <si>
    <t>WOS:000975523600001</t>
  </si>
  <si>
    <t>Baradevanal, G; Chander, S; Singh, HS; Reddy, DS; Rajan, S</t>
  </si>
  <si>
    <t>Baradevanal, Gundappa; Chander, Subhash; Singh, Hari Shankar; Reddy, Doddanagouda Srinivasa; Rajan, Shailendra</t>
  </si>
  <si>
    <t>Mapping the risk of quarantine pest Sternochetus mangiferae under different climate change scenarios through species distribution modelling</t>
  </si>
  <si>
    <t>Climate change; Ecological niche modelling; MaxEnt; Quarantine pest; Sternochetus</t>
  </si>
  <si>
    <t>GEOGRAPHIC-DISTRIBUTION; DIPTERA TEPHRITIDAE; MANGO WEEVIL; MAXENT; PREDICTION; COLEOPTERA; MANAGEMENT; CURCULIONIDAE; IMPACTS</t>
  </si>
  <si>
    <t>The maximum entropy (MaxEnt) algorithm was used to predict the potential geographic distribution of the mango stone weevil (MSW), Sternochetus mangiferae, because of its quarantine importance. Projections were made based on the relation between MSW presence data as well as current and projected climate data for the study region. The MaxEnt simulation results give an accurate estimation of the species' range in terms of bias of appropriate and inappropriate regions for its incidence adaptability in the present and projected climatic scenarios. The ecological niche model gives an excellent fit for MSW distribution with a high value of area under the curve (AUC) of 0.900. The jackknife test showed that the most important bioclimatic variable in determining the distribution of MSW is the mean diurnal range. South Asia (India, Myanmar, Bangladesh, Vietnam, Thailand), Australia, and Africa (Tanzania) were predicted to have high suitability areas for MSW distribution. In India, the model predicted higher pest suitability areas in Andhra Pradesh, Orissa's coastal regions, West Bengal's southern parts, and parts of Kerala and Karnataka. Projections of future climate scenarios reveal a relative increase in S. mangiferae distribution. The study identified high-suitability regions around the world, along with India, for the potential establishment of MSW. It advises developing biosecurity/quarantine measures to prevent it from expanding to new areas.</t>
  </si>
  <si>
    <t>[Baradevanal, Gundappa] ICAR Natl Bur Agr Insect Resources, Bengaluru, India; [Baradevanal, Gundappa; Chander, Subhash; Rajan, Shailendra] ICAR Indian Agr Res Inst, New Delhi, India; [Baradevanal, Gundappa; Singh, Hari Shankar] ICAR Cent Inst Subtrop Hort, Lucknow, India; [Reddy, Doddanagouda Srinivasa] DRYSRHU, Hort Coll &amp; Res Inst, Ananthrajupeta, Andhra Pradesh, India; [Chander, Subhash] ICAR Natl Ctr Integrated Pest Management, New Delhi, India</t>
  </si>
  <si>
    <t>Indian Council of Agricultural Research (ICAR); ICAR - National Bureau of Agricultural Insect Resources; Indian Council of Agricultural Research (ICAR); ICAR - Indian Agricultural Research Institute; Indian Council of Agricultural Research (ICAR); ICAR - Central Institute of Subtropical Horticulture; Indian Council of Agricultural Research (ICAR); ICAR - National Research Centre for Integrated Pest Management</t>
  </si>
  <si>
    <t>Baradevanal, G (corresponding author), ICAR Natl Bur Agr Insect Resources, Bengaluru, India.;Baradevanal, G (corresponding author), ICAR Indian Agr Res Inst, New Delhi, India.;Baradevanal, G (corresponding author), ICAR Cent Inst Subtrop Hort, Lucknow, India.</t>
  </si>
  <si>
    <t>gundu6100@gmail.com</t>
  </si>
  <si>
    <t>, Gundappa/0000-0002-5824-3721</t>
  </si>
  <si>
    <t>The authors are thankful to the Director, IARI, New Delhi, for providing facilities to carry out the work. The authors thank Dr. Abraham Verghese, Former Director ICAR-National Bureau of Agricultural Insect Resources (NBAIR), Bangalore (India), for the critical comments and suggestions for the improvement of the manuscript. Thanks, are also due to the Indian Council of Agricultural Research, New Delhi, for ICAR- Postdoctoral fellowship for lead author.</t>
  </si>
  <si>
    <t>10.1007/s42690-023-01000-y</t>
  </si>
  <si>
    <t>J5GS2</t>
  </si>
  <si>
    <t>WOS:000971511900002</t>
  </si>
  <si>
    <t>Gupta, R; Sharma, LK; Rajkumar, M; Mohammad, N; Khan, ML</t>
  </si>
  <si>
    <t>Gupta, Rajit; Sharma, Laxmi Kant; Rajkumar, Muthu; Mohammad, Naseer; Khan, Mohammed Latif</t>
  </si>
  <si>
    <t>Predicting habitat suitability of Litsea glutinosa: a declining tree species, under the current and future climate change scenarios in India</t>
  </si>
  <si>
    <t>LANDSCAPE AND ECOLOGICAL ENGINEERING</t>
  </si>
  <si>
    <t>Litsea glutinosa; Species decline; Anthropogenic pressure; MaxEnt; CMIP6; Species distribution model</t>
  </si>
  <si>
    <t>POTENTIAL GEOGRAPHICAL-DISTRIBUTION; MEDICINAL-PLANT; MAXENT; DISTRIBUTIONS; MODELS; IMPACTS; GHATS; L.</t>
  </si>
  <si>
    <t>Litsea glutinosa (Lour.) C.B.Rob., an evergreen tree with significant ecological and medicinal value, has seen its distribution gradually decline due to unsustainable harvesting, overexploitation, and climate change. Habitat suitability modelling can be an effective tool for the conservation and management of L. glutinosa. This study aims to predict L. glutinosa habitat suitability in India under current and future climate change scenarios. Our study identified the important predictors that affect L. glutinosa distribution. In addition, the L. glutinosa habitat suitability area and its percent difference in the current and future were assessed, and potential conservation sites were identified. This study is based on the widely used maximum entropy (MaxEnt) species distribution model (SDM). We used current and future modelled data of the sixth version of the Model for Interdisciplinary Research on Climate (MIROC6) from Coupled Model Intercomparison Projects (CMIP6) Shared Socioeconomic Pathways (SSP1-2.6, SSP2-4.5 and SSP5-8.5) emission scenarios for the period (2030s, 2050s and 2070s). Results demonstrated that the MaxEnt performance is good with an area under the receiver operator characteristic (AUC/ROC) curve of 0.852. L. glutinosa distribution is most influenced by the mean diurnal range (Bio2), contributing 55.1%. Notably, under high emissions and warmer climates of the SSP5-8.5 scenario, the suitable habitat of L. glutinosa would tend to increase. Under the SSP5-8.5 scenario, the maximum area of excellent habitat is 0.298 M km(2). The study identified the sub-Himalayan region, the central-eastern region, the northeastern ranges, and the western ghats as candidate areas for species conservation.</t>
  </si>
  <si>
    <t>[Gupta, Rajit; Sharma, Laxmi Kant] Cent Univ Rajasthan, Sch Earth Sci, Dept Environm Sci, NH-8, Ajmer 305817, Rajasthan, India; [Rajkumar, Muthu; Mohammad, Naseer] Trop Forest Res Inst, PO RFRC,Mandla Rd, Jabalpur 482021, Madhya Pradesh, India; [Khan, Mohammed Latif] Dr Hari Singh Gour Vishwavidyalaya, Sagar 470003, Madhya Pradesh, India</t>
  </si>
  <si>
    <t>Central University of Rajasthan (CURAJ); Indian Council of Forestry Research &amp; Education (ICFRE); Tropical Forest Research Institute (TFRI); Dr. Hari Singh Gour University</t>
  </si>
  <si>
    <t>Mohammad, N (corresponding author), Trop Forest Res Inst, PO RFRC,Mandla Rd, Jabalpur 482021, Madhya Pradesh, India.</t>
  </si>
  <si>
    <t>naseer35518@gmail.com</t>
  </si>
  <si>
    <t>MUTHU, RAJKUMAR/H-9532-2018</t>
  </si>
  <si>
    <t>MUTHU, RAJKUMAR/0000-0003-1104-989X; KHAN, MOHAMMED LATIF/0000-0001-6849-0307</t>
  </si>
  <si>
    <t>Indian Council of Forestry Research and Education, Dehradun; National Bamboo Mission, New Delhi [205/TFRI/2013/Gen-2(29)]; [278/NBM/TFRI/2020-21/GTI-3(45)]</t>
  </si>
  <si>
    <t>Indian Council of Forestry Research and Education, Dehradun; National Bamboo Mission, New Delhi;</t>
  </si>
  <si>
    <t>Part of this research was financially supported by the Indian Council of Forestry Research and Education, Dehradun under the project ID: 205/TFRI/2013/Gen-2(29) and National Bamboo Mission, New Delhi, under the project ID: 278/NBM/TFRI/2020-21/GTI-3(45).</t>
  </si>
  <si>
    <t>1860-1871</t>
  </si>
  <si>
    <t>1860-188X</t>
  </si>
  <si>
    <t>LANDSC ECOL ENG</t>
  </si>
  <si>
    <t>Landsc. Ecol. Eng.</t>
  </si>
  <si>
    <t>10.1007/s11355-023-00537-x</t>
  </si>
  <si>
    <t>9W9KP</t>
  </si>
  <si>
    <t>WOS:000912292100001</t>
  </si>
  <si>
    <t>Nimasow, G; Nimasow, OD; Rawat, JS; Tsering, G; Litin, T</t>
  </si>
  <si>
    <t>Nimasow, Gibji; Nimasow, Oyi Dai; Rawat, Jawan Singh; Tsering, Gendan; Litin, Takom</t>
  </si>
  <si>
    <t>Remote sensing and GIS-based suitability modeling of medicinal plant (Taxus baccata Linn.) in Tawang district, Arunachal Pradesh, India</t>
  </si>
  <si>
    <t>Medicinal plants; suitability modeling; taxol; Taxus baccata</t>
  </si>
  <si>
    <t>RESERVE</t>
  </si>
  <si>
    <t>Taxus baccata is a valuable plant for taxol extraction used in preparation of anti-cancer drugs, Kaposi's sarcoma and over 20 such other indications. It is a slow-growing evergreen tree found in the altitudinal range 1500-3000 m. Around 2-3 million kg of biomass is harvested annually, whereas the sustainable rate of harvesting is estimated to be 0.6 million kg/year. Linear transect recorded 118 Taxus plants, out of which 99 were live and 19 were dead. The importance value index was calculated for Taxus baccata and five associated plants. Tsuga mertensiana recorded the highest with 78.32 and Taxus baccata lowest with 34.22 out of 300. The MaxEnt and SMCE models were used for suitability modeling of Taxus. The occurrence points and environmental layers - current global climate, altitude, slope and aspect were used for the MaxEnt. The results show 5.31% of the area under highly suitable and suitable and 80.14% not suitable. For SMCE, the digital elevation model from USGS website, LISS 3, IRS-P6 (Resourcesat), row/path 110/052 (25 November 2011), the annual average rainfall, temperature and humidity were used. The results show 61.66% of the area under highly suitable and suitable and only 2.8% under not suitable category. The MaxEnt results are specific and target-oriented, whereas the SMCE results appear more generalized. The region is potential area for occurrence of Taxus baccata in natural stand as well as suitable area for regeneration.</t>
  </si>
  <si>
    <t>[Nimasow, Gibji; Nimasow, Oyi Dai; Tsering, Gendan; Litin, Takom] Rajiv Gandhi Univ, Doimukh 791112, Itanagar, India; [Rawat, Jawan Singh] Govt Degree Coll, Chaukhutia 263656, India</t>
  </si>
  <si>
    <t>Rajiv Gandhi University, Itanagar</t>
  </si>
  <si>
    <t>Nimasow, G (corresponding author), Rajiv Gandhi Univ, Doimukh 791112, Itanagar, India.</t>
  </si>
  <si>
    <t>gibji26@yahoo.co.in</t>
  </si>
  <si>
    <t>Nimasow, Gibji/T-4313-2017</t>
  </si>
  <si>
    <t>Nimasow, Gibji/0000-0001-5545-2483</t>
  </si>
  <si>
    <t>University Grants Commission, New Delhi</t>
  </si>
  <si>
    <t>University Grants Commission, New Delhi(University Grants Commission, India)</t>
  </si>
  <si>
    <t>We thank the villagers of Tawang district, Arunachal Pradesh, India for their cooperation and participation works. We also thank the University Grants Commission, New Delhi for providing funds through a major project on the status and conservation of Taxus baccata in the study area.</t>
  </si>
  <si>
    <t>10.18520/cs/v110/i2/219-227</t>
  </si>
  <si>
    <t>DC8PV</t>
  </si>
  <si>
    <t>WOS:000369482900024</t>
  </si>
  <si>
    <t>Prediction of habitat suitability dynamics and environmental factors of non-Gyps vultures for conservation in floristic landscapes of India</t>
  </si>
  <si>
    <t>Climate impact; Dynamic habitats; Future scenarios; MaxEnt modeling; Model drivers; Non-Gyps conservation</t>
  </si>
  <si>
    <t>CLIMATE-CHANGE; POPULATION DECLINES; MODELS; PERFORMANCE; MAXENT; DISTRIBUTIONS; BIODIVERSITY; FORESTS; IMPACT; FUTURE</t>
  </si>
  <si>
    <t>As obligate scavengers, vultures are important to ecosystem health but their numbers are declining globally. A major cause may be habitat loss due to anthropogenic or natural factors. Four threatened and endangered non-Gyps vultures (Bearded, Cinereous, Egyptian, Red-headed) found in many other countries also inhabit diverse floristic landscapes of India. This study aimed to determine present habitat expanse and the projected changes in habitat in future, identify vital habitat influencing factors, and suggest conservation strategies. Species Distribution Model Maxent, presence locations and bioclimate data for the present, and short- and long-term future were used and predictions were made for these four species. To increase the accuracy, uncertainties were removed, ensemble models were created using three GCMs and data for two RCPs (RCP4.5, RCP8.5) across two future tenures. All the models had strong predictability (AUC: 0.759-0.966, TSS: 0.445-0.866, and CBI: 0.986-1.000). With respect to habitat suitability across the landscapes, in the present-day scenario, 5%, 10%, 18% and 48% of the area were found suitable for Bearded, Cinereous, Red-headed, and Egyptian vultures, respectively, against 3.28 million km(2). This expanse fluctuated due to the changing climate in future scenarios, considerably large patches undergoing either loss or gain in suitability. The three most vital bioclimatic variables for habitat prediction were bio19 (Precipitation of coldest quarter), bio01 (Mean annual temperature), and bio07 (Temperature annual range). The data generated could be useful in developing conservation strategies. Consistently suitable area could be used for establishing vulture protection area and vulnerable areas for habitat improvement.</t>
  </si>
  <si>
    <t>[Jha, Radhika] Univ Lucknow, Dept Zool, Lucknow, India; [Jha, Kaushalendra Kumar] IIFM, Bhopal 462003, India</t>
  </si>
  <si>
    <t>jhakk1959@gmail.com</t>
  </si>
  <si>
    <t>Not applicable. The experiment complies with the current laws of the country.</t>
  </si>
  <si>
    <t>2023 AUG 30</t>
  </si>
  <si>
    <t>10.1007/s11355-023-00575-5</t>
  </si>
  <si>
    <t>AUG 2023</t>
  </si>
  <si>
    <t>R5HM3</t>
  </si>
  <si>
    <t>WOS:001064659100001</t>
  </si>
  <si>
    <t>Anand, A; Srivastava, PK; Pandey, PC; Khan, ML; Behera, MD</t>
  </si>
  <si>
    <t>Anand, Akash; Srivastava, Prashant K.; Pandey, Prem C.; Khan, Mohammed L.; Behera, Mukund D.</t>
  </si>
  <si>
    <t>Assessing the niche of Rhododendron arboreum using entropy and machine learning algorithms: role of atmospheric, ecological, and hydrological variables</t>
  </si>
  <si>
    <t>JOURNAL OF APPLIED REMOTE SENSING</t>
  </si>
  <si>
    <t>species distribution model; Maxent; boosted regression trees; Rhododendron arboreum; Himalayan ecology; species occurrence</t>
  </si>
  <si>
    <t>SPECIES DISTRIBUTION MODELS; CLIMATE-CHANGE; PERFORMANCE; DISTRIBUTIONS; PREDICTION; MAXENT; IMPACT; CLASSIFICATION; FORESTS; MISSION</t>
  </si>
  <si>
    <t>Species distribution models (SDMs) have been used extensively in the field of landscape ecology and conservation biology since its origin in the late 1980s. But there is still a void for a universal modeling approach for SDMs. With recent advancements in satellite data and machine learning algorithms, the prediction of species occurrence is more accurate and realistic. Presently, four machine learning and regression-based algorithms, namely, generalized linear model, maximum entropy, boosted regression tree, and random forest (RF) are used to model the geographical distribution of Rhododendron arboreum, which is economically and medicinally important species found in the fragile ecosystem of Himalayas. To establish complex relation between the occurrence data and regional climatic and land use parameters, several satellite products, namely, MODIS, Sentinel-5p, GPM, ECOSTRESS, and shuttle radar topography mission (SRTM), are acquired and used as predictor variables to the different SDM algorithms. The performance evaluation has been conducted using the area under curve (AUC), which showed the best result for Maxent (AUC = 0.871) and poor result was observed for RF (AUC = 0.755) among all. The overall prediction confirmed the distribution of Rhododendron arboreum in the mid to high altitudes of central and southern parts of the Garhwal Division. We provide crucial evidence that combining multisatellite products using machine learning algorithms can provide a much better understanding of species distribution that can eventually help the researchers and policymakers to take the necessary step toward its conservation. (c) 2022 Society of Photo-Optical Instrumentation Engineers (SPIE)</t>
  </si>
  <si>
    <t>[Anand, Akash; Srivastava, Prashant K.] Banaras Hindu Univ, Inst Environm &amp; Sustainable Dev, Remote Sensing Lab, Varanasi, Uttar Pradesh, India; [Pandey, Prem C.] Shiv Nadar Univ, Greater Noida, Uttar Pradesh, India; [Khan, Mohammed L.] Dr Hari Singh Gour Vishwavidyalaya, Dept Bot, Sagar, Madhya Pradesh, India; [Behera, Mukund D.] IIT Kharagpur, CORAL, Kharagpur, W Bengal, India</t>
  </si>
  <si>
    <t>Banaras Hindu University (BHU); Shiv Nadar University; Dr. Hari Singh Gour University; Indian Institute of Technology System (IIT System); Indian Institute of Technology (IIT) - Kharagpur</t>
  </si>
  <si>
    <t>Srivastava, PK (corresponding author), Banaras Hindu Univ, Inst Environm &amp; Sustainable Dev, Remote Sensing Lab, Varanasi, Uttar Pradesh, India.</t>
  </si>
  <si>
    <t>prashant.iesd@bhu.ac.in</t>
  </si>
  <si>
    <t>Pandey, Prem Chandra/D-4409-2011</t>
  </si>
  <si>
    <t>Pandey, Prem Chandra/0000-0002-0049-1415</t>
  </si>
  <si>
    <t>SPIE-SOC PHOTO-OPTICAL INSTRUMENTATION ENGINEERS</t>
  </si>
  <si>
    <t>BELLINGHAM</t>
  </si>
  <si>
    <t>1000 20TH ST, PO BOX 10, BELLINGHAM, WA 98225 USA</t>
  </si>
  <si>
    <t>1931-3195</t>
  </si>
  <si>
    <t>J APPL REMOTE SENS</t>
  </si>
  <si>
    <t>J. Appl. Remote Sens.</t>
  </si>
  <si>
    <t>10.1117/1.JRS.16.042402</t>
  </si>
  <si>
    <t>Environmental Sciences; Remote Sensing; Imaging Science &amp; Photographic Technology</t>
  </si>
  <si>
    <t>Environmental Sciences &amp; Ecology; Remote Sensing; Imaging Science &amp; Photographic Technology</t>
  </si>
  <si>
    <t>8C0ZK</t>
  </si>
  <si>
    <t>WOS:000917345800001</t>
  </si>
  <si>
    <t>Mathur, M; Mathur, P</t>
  </si>
  <si>
    <t>Mathur, Manish; Mathur, Preet</t>
  </si>
  <si>
    <t>Predictive ecological niche modelling of an important bio-control agent: Trichoderma harzianum (Rifai) using the MaxEnt machine learning tools with climatic and non-climatic predictors</t>
  </si>
  <si>
    <t>BIOCONTROL SCIENCE AND TECHNOLOGY</t>
  </si>
  <si>
    <t>Ecological niche modelling; bio-control; Trichoderma harzianum; fundamental niche; land use land cover; ecosystem rooting depths; MaxEnt model; &gt;</t>
  </si>
  <si>
    <t>SPECIES RICHNESS; SOIL-MOISTURE; BIODIVERSITY; VEGETATION; FUNGI; BIOGEOGRAPHY; TEMPERATURE; GROWTH; RISK</t>
  </si>
  <si>
    <t>Ecological niche model (ENM) pertains to a class of methodologies that utilise occurrence data alongside environmental data to formulate a correlative model of the environmental circumstances that satisfy a species' ecological requirements. In the current study, ENM was employed to ascertain the types of habitat for Trichoderma harzianum using machine learning algorithm known as MaxEnt Entropy. Our line of reasoning posits that the efficacy of T. harzianum as a bio-control agent can be enhanced, alongside the advancement of host/crop development and metabolic processes, through its deliberate introduction into geographically appropriate habitats. ENM was performed on 92 spatially thinned presence points of this species across India, considering three bio-climatic time periods (present, 2050, and 2070) and four greenhouse gas scenarios (known as representative concentration pathways RCPs). Non-bioclimatic factors include ecosystem rooting depths (ERD), total plant available water storage capacity (TPAWSC), habitat heterogeneity indices (HHI), land use land cover (LULC) and to soil variables at four depths. Energy-related factors, like Isothermality and minimum temperature of coldest month, were shown to be the most essential for the habitat appropriateness of this species during the current bio-climatic period. Future climate predictions and their associated RCPs revealed that water-related variables, like precipitation of wettest quarter, were the most influential. Non-climatic elements that were shown to have significant impact included soil pH, maximum diversity indices, forest and grassland types, TPAWSC, ERD (95%). Our analysis showed that this species will always find optimal suitability sites in northern eastern India with almost all predictors except root zone variables.</t>
  </si>
  <si>
    <t>[Mathur, Manish] ICAR Cent Arid Zone Res Inst, Jodhpur, India; [Mathur, Preet] Jodhpur Inst Engn &amp; Technol, Comp Sci Dept, Jodhpur, India; [Mathur, Manish] ICAR Cent Arid Zone Res Inst, Jodhpur 342003, India</t>
  </si>
  <si>
    <t>Indian Council of Agricultural Research (ICAR); ICAR - Central Arid Zone Research Institute; Indian Council of Agricultural Research (ICAR); ICAR - Central Arid Zone Research Institute</t>
  </si>
  <si>
    <t>0958-3157</t>
  </si>
  <si>
    <t>1360-0478</t>
  </si>
  <si>
    <t>BIOCONTROL SCI TECHN</t>
  </si>
  <si>
    <t>Biocontrol Sci. Technol.</t>
  </si>
  <si>
    <t>2023 SEP 2</t>
  </si>
  <si>
    <t>10.1080/09583157.2023.2245985</t>
  </si>
  <si>
    <t>SEP 2023</t>
  </si>
  <si>
    <t>O8XP9</t>
  </si>
  <si>
    <t>WOS:001046597700001</t>
  </si>
  <si>
    <t>Singh, AP; Chandra, A; De, K; Uniyal, VP; Sathyakumar, S</t>
  </si>
  <si>
    <t>Singh, Amar Paul; Chandra, Agni; De, Kritish; Uniyal, Virendra Prasad; Sathyakumar, Sambandam</t>
  </si>
  <si>
    <t>Decreasing potential suitable habitat of bumble bees in the Great Himalayan National Park Conservation area</t>
  </si>
  <si>
    <t>ORIENTAL INSECTS</t>
  </si>
  <si>
    <t>Bombus; Himalaya; SDM; Maxent; climate change</t>
  </si>
  <si>
    <t>CLIMATE-CHANGE; SAMPLE-SIZE; BOMBUS; DECLINE; HYMENOPTERA; DISTRIBUTIONS; SHIFTS; RANGE; PERFORMANCE; MAXENT</t>
  </si>
  <si>
    <t>Bumble bees, along other managed honeybee species, provide vital pollination services to a wide range of agricultural and wild plants over the Himalayan range. As a result, it is regarded as one of the most important pollinator species in the Himalayan area. For the first time in our knowledge, we report an assessment of existing and projected habitat suitability distribution of bumble bees in the Great Himalayan National Park Conservation area. Between May 2018 and October 2019, nine species were reported in the region. A maximum entropy (MaxEnt) species distribution model was used to make future forecasts for the year 2050 utilising bioclimatic and biophysical data. The Jackknife test was performed to assess the variables' contribution to predictive modelling. In the year 2050, Bombus tunicatus, Bombus haemorrhoidalis, Bombus festivus and Bombus asiaticus will be in more danger, representing the least suitable territory, according to a comparison of the nine species of bumble bees. This loss in species distribution area may result in the extinction of vital wildflower pollinators in the near future.</t>
  </si>
  <si>
    <t>[Singh, Amar Paul; Chandra, Agni; De, Kritish; Uniyal, Virendra Prasad; Sathyakumar, Sambandam] Wildlife Inst India, Dehra Dun 248001, Uttarakhand, India; [De, Kritish] Sri Sathya Sai Univ Human Excellence, Dept Life Sci, Kalaburagi, India</t>
  </si>
  <si>
    <t>Singh, AP (corresponding author), Wildlife Inst India, Dehra Dun 248001, Uttarakhand, India.</t>
  </si>
  <si>
    <t>amarpaulsingh4@gmail.com</t>
  </si>
  <si>
    <t>De, Kritish/AAS-1557-2021</t>
  </si>
  <si>
    <t>De, Kritish/0000-0003-1410-7733</t>
  </si>
  <si>
    <t>National mission for Sustaining the Himalayan Ecosystem, Department of Science and Technology, Government of India [DST/SPLICE/CCP/NMSHE/TF-2/WII/2014[G]]</t>
  </si>
  <si>
    <t>National mission for Sustaining the Himalayan Ecosystem, Department of Science and Technology, Government of India</t>
  </si>
  <si>
    <t>This work was funded by National mission for Sustaining the Himalayan Ecosystem, Department of Science and Technology, Government of India (Grant Number: DST/SPLICE/CCP/NMSHE/TF-2/WII/2014[G]).</t>
  </si>
  <si>
    <t>0030-5316</t>
  </si>
  <si>
    <t>2157-8745</t>
  </si>
  <si>
    <t>ORIENT INSECTS</t>
  </si>
  <si>
    <t>Orient. Insects</t>
  </si>
  <si>
    <t>JAN 2</t>
  </si>
  <si>
    <t>10.1080/00305316.2022.2040631</t>
  </si>
  <si>
    <t>7M9XH</t>
  </si>
  <si>
    <t>WOS:000756179200001</t>
  </si>
  <si>
    <t>Hazarika, A; Deka, JR; Majumdar, K; Barman, D; Nath, AJ</t>
  </si>
  <si>
    <t>Hazarika, Animekh; Deka, Jyotish Ranjan; Majumdar, Koushik; Barman, Debidatta; Nath, Arun Jyoti</t>
  </si>
  <si>
    <t>Modelling Changes in Distribution of the Rheophytic Tree Species Barringtonia Acutangula (L.) Gaertn. Due to Climate Change</t>
  </si>
  <si>
    <t>Barringtonia acutangula; Indo-Bangladesh Landscape; Climate change; Distribution; MaxEnt; Modelling</t>
  </si>
  <si>
    <t>HABITAT DISTRIBUTION; IMPACT; CONSERVATION; BIODIVERSITY; FLOODPLAIN; PATTERNS; MAXENT; FUTURE</t>
  </si>
  <si>
    <t>Barringtonia acutangula is a tree species adapted to floodplains. The species has traditionally been managed over millennia as family and community forest in the Ganges- Brahmaputra- Meghna basin. Although much of the floodplain forest has been removed and converted to agriculture, some forest does remain along most banks. Here, we examined current and future habitat suitability under climate change scenarios that could help to manage Barringtonia acutangula, a rheophytic tree of socio-ecological importance. We model the habitat suitability class of B. acutangula under current and future climate (2050) scenarios based on 89 (57 from India and 32 from Bangladesh) locations and bio-climatic and elevation variables using species distribution modelling (SDM) by MaxEnt. Out of the total area, i.e., 2,450,577 km(2), of the Indo-Bangladesh landscape, 199,063 km(2) (8.12%) is highly suitable for the distribution of B. acutangula, but it is predicted to decrease by 50.57% (100,669 km(2)) by 2050 under the future climate change scenario. Country-wise habitat analysis revealed that out of the total area (139,799 km(2)) in Bangladesh, 95,541 km(2) (68.34%) is highly suitable area for B. acutangula, but this is projected to decline under the climate change scenario by 34,801 km(2) (36.43%) by 2050. While in India, the highly suitable area of B. acutangula is 103,522 km(2) (4.48%) and is predicted to further decrease by 65,868 km(2) (63.63%) by 2050. Our study highlights that precipitation seasonality, precipitation in the coldest quarter and precipitation in the driest period are the strongest predictors of the distribution of B. acutangula in the Indo-Bangladesh landscape. In the climate change scenario, changes in the precipitation pattern, in particular, can put B. acutangula under stress and lead to a high risk of population shrinkage in the Indo-Bangladesh landscape. Therefore, urgent attention is needed for conservation of B. acutangula, as it is sensitive and vulnerable to changing global climatic patterns.</t>
  </si>
  <si>
    <t>[Hazarika, Animekh; Nath, Arun Jyoti] Assam Univ, Dept Ecol &amp; Environm Sci, Silchar 788011, Assam, India; [Deka, Jyotish Ranjan] Wildlife Inst India, Dehra Dun 248001, Uttarakhand, India; [Majumdar, Koushik] Tripura Univ, Dept Bot, Agartala 799022, India; [Barman, Debidatta] Uttar Banga Krishi Viswavidyalaya, Dept Forestry, Pundibari 736165, W Bengal, India</t>
  </si>
  <si>
    <t>Assam University; Wildlife Institute of India; Tripura University</t>
  </si>
  <si>
    <t>Nath, AJ (corresponding author), Assam Univ, Dept Ecol &amp; Environm Sci, Silchar 788011, Assam, India.</t>
  </si>
  <si>
    <t>arunjyotinath@gmail.com</t>
  </si>
  <si>
    <t>Deka, Jyotish Ranjan/ACF-0237-2022; Majumdar, Koushik/I-3627-2019</t>
  </si>
  <si>
    <t>Deka, Jyotish Ranjan/0000-0002-8062-992X; Majumdar, Koushik/0000-0002-0340-1227; Nath, Arun Jyoti/0000-0002-6453-5595</t>
  </si>
  <si>
    <t>Department of Science and Technology, Government of India [DST/CCP/MRDP/189/2019]</t>
  </si>
  <si>
    <t>Department of Science and Technology, Government of India(Department of Science &amp; Technology (India))</t>
  </si>
  <si>
    <t>This research was supported by the Department of Science and Technology, Government of India under the research grant DST/CCP/MRDP/189/2019.</t>
  </si>
  <si>
    <t>10.1007/s13157-022-01621-y</t>
  </si>
  <si>
    <t>5F7MR</t>
  </si>
  <si>
    <t>WOS:000866496400002</t>
  </si>
  <si>
    <t>Srivastava, V; Griess, VC; Padalia, H</t>
  </si>
  <si>
    <t>Srivastava, Vivek; Griess, Verena C.; Padalia, Hitendra</t>
  </si>
  <si>
    <t>Mapping invasion potential using ensemble modelling. A case study on Yushania maling in the Darjeeling Himalayas</t>
  </si>
  <si>
    <t>Yushania mating; Invasive species; Ensemble model; Maxent; GARP; BIOCLIM</t>
  </si>
  <si>
    <t>DISTRIBUTION MODELS; SPECIES DISTRIBUTIONS; CLIMATE-CHANGE; GEOGRAPHIC DISTRIBUTIONS; HABITAT; PLANTS; BIOGEOGRAPHY; ALGORITHMS; PREDICTION; ECOLOGY</t>
  </si>
  <si>
    <t>Biological invasion is considered the subsequent most important threat to biodiversity after habitat destruction and is documented as a main cause of global biodiversity loss and species extinction. Species distribution models can be used to identify areas that are at risk for invasions by harmful invasive alien species (IAS) if IAS have not yet spread to all suitable habitats. We tested the potential of combining two or more independent but complementary modelling methods to enhance the accuracy of spatial predictions. We used the modelling tools Maxent, GARP and BIOCLIM with presence-only data of the IAS Yushania maling (Maling bamboo), from Darjeeling, Himalaya to develop distribution maps. Modelling tools were chosen based on their performance with presence-only data (Area under curve (AUC) &gt; 0.7) as well as their differences in underlying modelling concept and statistics. The models combine occurrence records with topographic, climatic, and vegetative predictors derived from satellite data. By combining the 3 selected models in an ensemble approach we were able to minimize the spatial uncertainty related to suitable habitat prediction for Yushania maling. While both GARP and BIOCLIM consistently performed at an AUC &gt; 0.7, both our ensemble model and Maxent performed better with an AUC of 0.95 and 0.94 respectively. Moderately and highly suitable habitats for Yushania maling predicted by models correlated well with survey records except for GARP, where we found the model to over-predict suitability outside of the species' known ecological niche. Our findings identify the best modelling approach enhancing overall explanatory power of habitat suitability models. Our findings show that an ensemble approach should be used to ensure appropriate mitigation measures are applied in the appropriate places, enhancing overall effectiveness both ecologically as well as economically. It was shown that Yushania maling is indeed a threat to the ecosystems in the region, and while the species' potential habitat may decrease in some areas with climate change, other areas will become more suitable for it.</t>
  </si>
  <si>
    <t>[Srivastava, Vivek; Griess, Verena C.] Univ British Columbia, Fac Forestry, Dept Forest Resources Management, Vancouver, BC, Canada; [Padalia, Hitendra] ISRO, Indian Inst Remote Sensing, Forestry &amp; Ecol Dept, Dehra Dun 248001, Uttar Pradesh, India; [Srivastava, Vivek; Griess, Verena C.] Forest Sci Ctr, 2424 Main Mall, Vancouver, BC V6T 1Z4, Canada</t>
  </si>
  <si>
    <t>University of British Columbia; Department of Space (DoS), Government of India; Indian Space Research Organisation (ISRO); Indian Institute of Remote Sensing (IIRS)</t>
  </si>
  <si>
    <t>Srivastava, V (corresponding author), Univ British Columbia, Fac Forestry, Dept Forest Resources Management, Vancouver, BC, Canada.;Srivastava, V (corresponding author), Forest Sci Ctr, 2424 Main Mall, Vancouver, BC V6T 1Z4, Canada.</t>
  </si>
  <si>
    <t>vivek.srivastava@ubc.ca; verena.griess@ubc.ca; hitendra@iirs.gov.in</t>
  </si>
  <si>
    <t>Griess, Verena/M-3343-2019</t>
  </si>
  <si>
    <t>Griess, Verena/0000-0002-3856-3736; Srivastava, Vivek/0000-0001-7299-6693</t>
  </si>
  <si>
    <t>West Bengal Biodiversity Board, Kolkata, West Bengal, India</t>
  </si>
  <si>
    <t>This work has been carried out within the framework of the project Vulnerability assessment of Darjeeling Himalaya to climate change. The work was generously funded by the West Bengal Biodiversity Board, Kolkata, West Bengal, India.</t>
  </si>
  <si>
    <t>OCT 10</t>
  </si>
  <si>
    <t>10.1016/j.ecolmodel.2018.07.001</t>
  </si>
  <si>
    <t>GR8KX</t>
  </si>
  <si>
    <t>WOS:000442973900004</t>
  </si>
  <si>
    <t>Sarma, K; Kumar, A; Krishna, M; Medhi, M; Tripathi, OP</t>
  </si>
  <si>
    <t>Sarma, Kuladip; Kumar, Awadhesh; Krishna, Murali; Medhi, Mintu; Tripathi, Om Prakash</t>
  </si>
  <si>
    <t>Predicting Suitable Habitats for the Vulnerable Eastern Hoolock Gibbon, Hoolock leuconedys, in India Using the MaxEnt Model</t>
  </si>
  <si>
    <t>FOLIA PRIMATOLOGICA</t>
  </si>
  <si>
    <t>Maximum Entropy (MaxEnt) modelling; Normalized difference vegetation index; Environmental variables; Geographic distribution; Anthropogenic risk; Reintroduction</t>
  </si>
  <si>
    <t>SPECIES DISTRIBUTION; POTENTIAL DISTRIBUTION; ECOLOGICAL NICHES; ARUNACHAL-PRADESH; DISTRIBUTIONS; RECORDS</t>
  </si>
  <si>
    <t>The eastern hoolock gibbon, Hoolock leuconedys, is categorized as Vulnerable on the IUCN Red List and assessed as a Schedule I species of the Wildlife (Protection) Act of 1972 in India. We predict the potential habitat of H. leuconedys in the state of Arunachal Pradesh, India, using the Maximum Entropy (MaxEnt) distribution modelling algorithm. The model was developed using 90 known localities of H. leuconedys in the state. Nineteen environmental parameters along with 12 normalized difference vegetation index (NDVI) layers, elevation and land use and land cover (LULC) were used in the modelling. Amongst the environmental input variables, the precipitation of the coldest quarter (BIO 19) had the highest contribution to the model (26.03%) and the twelve NDVI layers collectively contributed 60.91%. Two districts, Lower Dibang Valley and Lohit, which are known to contain H. leuconedys, occupied 64.75% of the predicted distribution area of the species. Thus, we aid in the identification of suitable areas for the reintroduction program of H. leuconedys that is planned by the Gibbon Conservation Breeding Centre, Biological Park, Itanagar, Arunachal Pradesh, India. (C) 2015 S. Karger AG, Basel</t>
  </si>
  <si>
    <t>[Sarma, Kuladip; Kumar, Awadhesh; Krishna, Murali; Medhi, Mintu; Tripathi, Om Prakash] North Eastern Reg Inst Sci &amp; Technol, Dept Forestry, Itanagar 791109, Arunachal Prade, India</t>
  </si>
  <si>
    <t>North Eastern Regional Institute of Science &amp; Technology (NERIST)</t>
  </si>
  <si>
    <t>Kumar, A (corresponding author), North Eastern Reg Inst Sci &amp; Technol, Dept Forestry, Itanagar 791109, Arunachal Prade, India.</t>
  </si>
  <si>
    <t>tpileatus@gmail.com</t>
  </si>
  <si>
    <t>Chatakonda, Murali Krishna/L-3072-2014; Chatakonda, Murali Krishna/HPG-8502-2023</t>
  </si>
  <si>
    <t>Chatakonda, Murali Krishna/0000-0002-6169-091X; Tripathi, Omprakash/0000-0001-8911-4239</t>
  </si>
  <si>
    <t>KARGER</t>
  </si>
  <si>
    <t>ALLSCHWILERSTRASSE 10, CH-4009 BASEL, SWITZERLAND</t>
  </si>
  <si>
    <t>0015-5713</t>
  </si>
  <si>
    <t>1421-9980</t>
  </si>
  <si>
    <t>FOLIA PRIMATOL</t>
  </si>
  <si>
    <t>Folia Primatol.</t>
  </si>
  <si>
    <t>10.1159/000381952</t>
  </si>
  <si>
    <t>CV0QD</t>
  </si>
  <si>
    <t>WOS:000363955000264</t>
  </si>
  <si>
    <t>Thakur, S; Rai, ID; Singh, B; Dutt, HC; Musarella, CM</t>
  </si>
  <si>
    <t>Thakur, Sajan; Rai, Ishwari Datt; Singh, Bikarma; Dutt, Harish Chander; Musarella, Carmelo Maria</t>
  </si>
  <si>
    <t>Predicting the suitable habitats of Elwendia persica in the Indian Himalayan Region (IHR)</t>
  </si>
  <si>
    <t>PLANT BIOSYSTEMS</t>
  </si>
  <si>
    <t>Asia; Bunium persicum; climate change; climatic scenarios; ecological niche modelling; MaxENT; NW Himalaya</t>
  </si>
  <si>
    <t>BUNIUM-PERSICUM; NORTHWESTERN HIMALAYA; CLIMATE-CHANGE; ESSENTIAL OIL; PLANTS</t>
  </si>
  <si>
    <t>Rare, Endemic and Threatened (RET) species with naturally small populations are always at high risk of extinction, especially during the climate change process. Climate change phenomena are also identified as a strong driver in the habitat shift of many medicinal and aromatic plants (MAPs). The expected consequences of climate change are so dangerous that some key species can move to extinction. Therefore, the quest for suitable habitats of such species is taken as a challenge by various ecologists and conservationists. This study aims to predict the suitable habitats of Elwendia persica (Boiss.) Pimenov &amp; Kljuykov, a threatened species for current and future climatic scenarios in the Indian Himalayan Region (IHR). The assessments for current and future climatic scenarios are accessed on the optimistic Representative Concentration Pathway 4.5 (RCP 4.5). The MaxENT algorithm has helped to predict the suitable habitat of the species in the study area. The model has predicted 1.12%, 2.37%, and 0.98% of the total study area as highly suitable habitats in current (2000) and future (2050 and 2070) climatic scenarios. South-eastern facing slopes are considered as the most suitable areas for the species in the Indian Himalayan Region. Our results show that suitable habitats of the species may increase upto 2050, and subsequently decrease.</t>
  </si>
  <si>
    <t>[Thakur, Sajan; Dutt, Harish Chander] Univ Jammu, Dept Bot, Ecol Engn Lab, Jammu, India; [Rai, Ishwari Datt] Indian Inst Remote Sensing ISRO, Forestry &amp; Ecol Dept, Dehra Dun, India; [Singh, Bikarma] CSIR Natl Bot Res Inst, Bot Garden Div, Lucknow, India; [Musarella, Carmelo Maria] Mediterranean Univ Reggio Calabria, Dept Agr, Reggio Di Calabria, Italy; [Dutt, Harish Chander] Univ Jammu, Dept Bot, Ecol Engn Lab, Jammu 180006, India</t>
  </si>
  <si>
    <t>University of Jammu; Department of Space (DoS), Government of India; Indian Space Research Organisation (ISRO); Indian Institute of Remote Sensing (IIRS); Council of Scientific &amp; Industrial Research (CSIR) - India; CSIR - National Botanical Research Institute (NBRI); Universita Mediterranea di Reggio Calabria; University of Jammu</t>
  </si>
  <si>
    <t>Dutt, HC (corresponding author), Univ Jammu, Dept Bot, Ecol Engn Lab, Jammu 180006, India.</t>
  </si>
  <si>
    <t>hcdutt@rediffmail.com</t>
  </si>
  <si>
    <t>Dutt, Harish Chander/HNB-5784-2023; Musarella, Carmelo Maria/G-5728-2018; Singh, Dr Bikarma/AFK-5924-2022</t>
  </si>
  <si>
    <t>Dutt, Harish Chander/0000-0001-6117-2680; Musarella, Carmelo Maria/0000-0002-0120-190X; Singh, Dr Bikarma/0000-0003-2677-3346; Rai, Ishwari Datt/0000-0001-9936-2367</t>
  </si>
  <si>
    <t>1126-3504</t>
  </si>
  <si>
    <t>1724-5575</t>
  </si>
  <si>
    <t>PLANT BIOSYST</t>
  </si>
  <si>
    <t>Plant Biosyst.</t>
  </si>
  <si>
    <t>JUL 4</t>
  </si>
  <si>
    <t>10.1080/11263504.2023.2204090</t>
  </si>
  <si>
    <t>M2PR1</t>
  </si>
  <si>
    <t>WOS:001019904000001</t>
  </si>
  <si>
    <t>Ecological niche modelling of Tecomella undulata (Sm.) Seem: an endangered (A2a) tree species from arid and semi-arid environment imparts multiple ecosystem services</t>
  </si>
  <si>
    <t>Endangered species; Habitat heterogeneity; IUCN; Land use land cover; Maxent; Percent indigeneity</t>
  </si>
  <si>
    <t>CLIMATE-CHANGE; THAR DESERT; AGROFORESTRY SYSTEMS; WESTERN-GHATS; DISTRIBUTIONS; MAXENT; INDIA; HETEROGENEITY; EXTENSIONS; DIVERSITY</t>
  </si>
  <si>
    <t>The objective of this study was to utilize niche modelling techniques and predictors, including bioclimatic, soil, habitat heterogeneity indices, and land-use land cover (LULC), to ascertain the present and potential distribution of Tecomella undulata in India. The bio-climatic variables of 2050 and 2070 timeframes were employed to forecast future occurrences. The study also examined the level of indigeneity of T. undulata and analysed the factors that impact its fundamental and realized niche. The Maxent model utilized for forecasting the distribution of T. undulata demonstrated a high level of precision, incorporating both bioclimatic and non-bioclimatic variables. The study highlights the significance of mean and maximum temperatures during the warmest quarter and month, as well as the wettest months and years' worth of precipitation. In addition, threshold values for these predictors were calculated. In contrast to the limiting effects of climatic factors, the species in question was found to exhibit a greater degree of facilitation in response to soil conditions (including rooting conditions, nutrient availability, and salt excess), habitat heterogeneity indices (such as range, maximum, and coefficient of variance of diversity), and lLULC predictors (including urban areas, residential and infrastructure development, forested regions, and sparsely vegetated areas). As a result, this species was able to expand its range across a wider expanse of India. The Churu and Jhunjhunu districts and a transact region including Pali, Jalor, Jodhpur, Sanchor, and Barmer have been identified as the best possible locations for its occurrences. Shrinkage would begin around 2050 in all of these areas. By 2070, the Churu and Jhunjhunu regions had become significantly more fragmented, while the Jodhpur region and the surrounding areas of Barmer, Sanchor, Jalor, and Vav had grown. Specific coordinates were also identified pertains to zone of extinction, zone of re-occurrence and zone of maximum occurrence. The aforementioned discoveries enable us to ascertain the extent of land that is conducive to the growth of T. undulata across diverse ecological niches, as well as the underlying factors and critical points that impact its dispersion dynamics both presently and prospectively. This shall aid us in determining the necessity of extensive captive cultivation for the preservation of the species and its consequential ecological advantages.</t>
  </si>
  <si>
    <t>[Mathur, Manish] ICAR Cent Arid Zone Res Inst, Jodhpur 342003, India; [Mathur, Preet] Jodhpur Inst Engn &amp; Technol, Jodhpur, India</t>
  </si>
  <si>
    <t>eco5320@gmail.com; preetm9535@gmail.com</t>
  </si>
  <si>
    <t>2023 JUN 16</t>
  </si>
  <si>
    <t>10.1007/s42965-023-00311-y</t>
  </si>
  <si>
    <t>J4EM9</t>
  </si>
  <si>
    <t>WOS:001009160500001</t>
  </si>
  <si>
    <t>Majumdar, K; Adhikari, D; Datta, BK; Barik, SK</t>
  </si>
  <si>
    <t>Majumdar, Koushik; Adhikari, Dibyendu; Datta, Badal Kumar; Barik, Saroj Kanta</t>
  </si>
  <si>
    <t>Identifying corridors for landscape connectivity using species distribution modeling of Hydnocarpus kurzii (King) Warb., a threatened species of the Indo-Burma Biodiversity Hotspot</t>
  </si>
  <si>
    <t>Population inventory; Habitat distribution modeling; Habitat corridor; Maxent; Isolated habitat; Least cost path method</t>
  </si>
  <si>
    <t>PLANT DIVERSITY; CLIMATE-CHANGE; VEGETATION; POPULATIONS; PREDICTION; COVER; AREA</t>
  </si>
  <si>
    <t>Modeling habitat corridors for landscape connectivity may serve as an efficient tool for assisting the colonization of threatened and endemic species in the event of environmental change. We demonstrate this through a population survey, species distribution modeling, and the least cost path method. As an example, we used Hydnocarpus kurzii (King) Warb., a threatened and endemic medicinal tree species distributed in the Indo-Burma Biodiversity Hotspot covering northeast India, Myanmar, and Bangladesh. We assessed its population in the wild and characterized its current habitats. We also predicted its potential habitats and modeled the connectivity between its potential habitats in the state of Tripura, northeast India. Overall, 18 wild populations of the species comprising 36 mature trees were recorded from glen and upland habitats. About 4% (similar to 443km(2)) of the total area of Tripura is predicted to be suitable for H. kurzii. Maxent outputs duly validated by field surveys revealed that the habitat corridors are concentrated mostly in the hill tracts, and that glen types of habitat offer suitable ecological conditions for the species compared to uplands. All the identified areas can form connective corridors among the existing populations. Since similar to 84% of this suitable area has&gt;50% tree cover, these corridors should effectively assist the threatened and endemic plant species in propagule dispersal and support its regeneration and establishment.</t>
  </si>
  <si>
    <t>[Majumdar, Koushik; Datta, Badal Kumar] Tripura Univ, Dept Bot, Suryamaninagar 799022, India; [Adhikari, Dibyendu] North Eastern Hill Univ, Dept Bot, Shillong 793022, Meghalaya, India; [Barik, Saroj Kanta] Natl Bot Res Inst, CSIR, Lucknow 226001, Uttar Pradesh, India</t>
  </si>
  <si>
    <t>Tripura University; North Eastern Hill University; Council of Scientific &amp; Industrial Research (CSIR) - India; CSIR - National Botanical Research Institute (NBRI)</t>
  </si>
  <si>
    <t>Barik, SK (corresponding author), Natl Bot Res Inst, CSIR, Lucknow 226001, Uttar Pradesh, India.</t>
  </si>
  <si>
    <t>sarojkbarik@gmail.com</t>
  </si>
  <si>
    <t>Majumdar, Koushik/I-3627-2019; BARIK, SAROJ KANTA/ADR-1820-2022; Adhikari, Dibyendu/GPW-8128-2022</t>
  </si>
  <si>
    <t>Majumdar, Koushik/0000-0002-0340-1227; BARIK, SAROJ KANTA/0000-0002-1795-9539; Adhikari, Dibyendu/0000-0002-5057-0541</t>
  </si>
  <si>
    <t>Department of Biotechnology (DBT), Government of India through DBT Network Project [BT/Env/BC/01/2010]</t>
  </si>
  <si>
    <t>Department of Biotechnology (DBT), Government of India through DBT Network Project</t>
  </si>
  <si>
    <t>This work was supported by the Department of Biotechnology (DBT), Government of India, under a grant received through DBT Network Project no. BT/Env/BC/01/2010; Sub-Project 3C and Sub-Project 15. We are grateful to Samir Kumar Debnath, Abhijit Sarkar and Montosh Roy for their scientific assistance during the field inventory. Our gratitude is extended to Dr. A.K. Gupta (IFS), PCCF, Tripura Forest Department for his permission and cooperation.</t>
  </si>
  <si>
    <t>10.1007/s11355-018-0353-2</t>
  </si>
  <si>
    <t>HJ2BE</t>
  </si>
  <si>
    <t>WOS:000456969700002</t>
  </si>
  <si>
    <t>Environmental factors shaping habitat suitability of Gyps vultures: climate change impact modelling for conservation in India</t>
  </si>
  <si>
    <t>ORNITHOLOGY RESEARCH</t>
  </si>
  <si>
    <t>Habitat drivers; Habitat change; MaxEnt modelling; Resident Gyps; Wintering Gyps</t>
  </si>
  <si>
    <t>SPECIES DISTRIBUTION MODELS; NICHE MODELS; POPULATION DECLINES; PROTECTED AREAS; SAMPLE-SIZE; DISTRIBUTIONS; PERFORMANCE; PREDICT; MAXENT; PREVALENCE</t>
  </si>
  <si>
    <t>Out of eight Gyps species in the world, three residents (G. bengalensis, G. indicus, G. tenuirostris) and two migratory (G. fulvus, G. himalayensis) inhabit Indian forests and other landscapes. While Himalayan and Eurasian Gyps are near threatened and least concerned species, respectively, the resident Gyps are critically endangered. They are facing modification in habitats caused by anthropogenic factors and are enduring climate change. The impact of climate change has been insufficiently studied. The aim of this study is to predict current and future habitat suitability for these vultures shaped by bioenvironmental factors using maximum-entropy species distribution modelling. Seventy-one robust predictions and models, species and scenario wise (AUC 0.780 to 0.981, TSS 0.478 to 0.852 and CBI 0.978 to 0.997) were generated. Whole Indian landscape (3,287,263 km(2)) was categorised into unsuitable, moderately suitable and highly suitable habitats and analysed floristic region-wise. There was a reasonable change in habitat suitability which showed a trend of decrease in the suitable area in the future (3287 to 65,745 km(2)). The key environmental variables shaping current and future habitat included land use/land cover, annual mean temperature (bio1), precipitation of coldest quarter (bio19), precipitation seasonality (bio15) and precipitation of warmest quarter (bio18). Our results on the potential habitat in different floristic regions and projected change in future habitat will aid national and regional managers to design proactive approaches towards conservation of endangered Gyps vultures. Management interventions like in situ conservation, habitat maintenance, advance planning of habitat improvement, expansion of favourable area and protection of suitable area have been proposed.</t>
  </si>
  <si>
    <t>[Jha, Radhika] Univ Lucknow, Zool Dept, Lucknow, India; [Jha, Kaushalendra Kumar] Indian Inst Forest Management, Bhopal, India</t>
  </si>
  <si>
    <t>Jha, KK (corresponding author), Indian Inst Forest Management, Bhopal, India.</t>
  </si>
  <si>
    <t>jhakradhika@gmail.com; jhakk1959@gmail.com</t>
  </si>
  <si>
    <t>Jha, Kaushalendra Kumar/0000-0002-3410-5375</t>
  </si>
  <si>
    <t>2662-673X</t>
  </si>
  <si>
    <t>ORNITHOL RES</t>
  </si>
  <si>
    <t>Ornithol. Res.</t>
  </si>
  <si>
    <t>2023 MAR 23</t>
  </si>
  <si>
    <t>10.1007/s43388-023-00124-6</t>
  </si>
  <si>
    <t>Ornithology</t>
  </si>
  <si>
    <t>A5IV8</t>
  </si>
  <si>
    <t>WOS:000955466100002</t>
  </si>
  <si>
    <t>Paul, S; Lata, S; Barman, T</t>
  </si>
  <si>
    <t>Paul, Shiv; Lata, Swaran; Barman, Tanay</t>
  </si>
  <si>
    <t>Habitat distribution modeling of the Pinus gerardiana under projected climate change in the North-Western Himalaya, India</t>
  </si>
  <si>
    <t>Distribution modeling; Climate change; MaxEnt; North-Western Himalaya; Threatened; Wild edible</t>
  </si>
  <si>
    <t>SPECIES DISTRIBUTION MODELS; DRY TEMPERATE FORESTS; HIMACHAL-PRADESH; POPULATION ASSESSMENT; WALL.; TREE; CONSERVATION; IMPACTS</t>
  </si>
  <si>
    <t>Pinus gerardiana Wall. ex D. Don (Champion of the Rocky Mountains) is found in the dry temperate forests of Tibet, India, Afghanistan, and Baluchistan-Pakistan. It produces delicious and extremely nutrient-rich nuts or kernels. In the Western Himalaya, the seeds of the species are highly valued for their many cultural and medicinal value. Due to conversion of Chilgoza pine forest to agricultural land, excessive seed cone harvesting, overgrazing and overexploitation for firewood population of the species is quickly declining. Hence, the study was conducted in Himachal Pradesh, North-Western Himalaya to identify suitable areas for the occurrence of the species under projected climate change. To predict the potential suitability model of P. gerardiana, species occurrence data, bioclimatic variables, and the MaxEnt modeling approach were used. The model calibration test for P. gerardiana has AUC test = 0.978 &amp; PLUSMN; 0.067 and TSS value 0.917 &amp; PLUSMN; 0.188 and falls under the good level of accuracy. The model's results indicated that 1070 km(2) (1.92%) geographical area of Himachal Pradesh is suitable for the existence of P. gerardiana. The current work used the CMIP6 (Coupled Model Intercomparison Project Phase 6) project's BCC-CSM2-MR, IPSL-CM6A-LR and MIROC6 climate change models to predict the probability distribution model of P. gerardiana under the SSP245 (middle of the road) and SSP370 (regional rivalry) scenarios in the years 2061-2080 and 2081-2100. In both SSPs, the average future prediction for the period 2061-80 showed an increase in the total suitability area in comparison with the historic period. In conclusion, the study would not only help in eco-restoration of the habitats, but also in recovering the species population and improving its in situ conservation.</t>
  </si>
  <si>
    <t>[Paul, Shiv; Lata, Swaran; Barman, Tanay] ICFRE Himalayan Forest Res Inst, Silviculture &amp; Forest Management Div, Conifer Campus, Shimla 171013, Himachal Prades, India</t>
  </si>
  <si>
    <t>Lata, S (corresponding author), ICFRE Himalayan Forest Res Inst, Silviculture &amp; Forest Management Div, Conifer Campus, Shimla 171013, Himachal Prades, India.</t>
  </si>
  <si>
    <t>swaranswaras86@gmail.com</t>
  </si>
  <si>
    <t>Paul, Shiv/0000-0003-2320-4236; Lata, Dr Swaran/0000-0002-6251-5515</t>
  </si>
  <si>
    <t>Indian Council of Forestry Research and Education</t>
  </si>
  <si>
    <t>10.1007/s11355-023-00570-w</t>
  </si>
  <si>
    <t>JUL 2023</t>
  </si>
  <si>
    <t>S6XN9</t>
  </si>
  <si>
    <t>WOS:001020290700001</t>
  </si>
  <si>
    <t>Kaur, S; Kaushal, S; Adhikari, D; Raj, K; Rao, KS; Tandon, R; Goel, S; Barik, SK; Baishya, R</t>
  </si>
  <si>
    <t>Kaur, Sharanjeet; Kaushal, Siddhartha; Adhikari, Dibyendu; Raj, Krishna; Rao, K. S.; Tandon, Rajesh; Goel, Shailendra; Barik, Saroj K.; Baishya, Ratul</t>
  </si>
  <si>
    <t>Different GCMs yet similar outcome: predicting the habitat distribution of Shorea robusta CF Gaertn. in the Indian Himalayas using CMIP5 and CMIP6 climate models</t>
  </si>
  <si>
    <t>Ecological niche modelling; Climate change; Uttarakhand; Shared socioeconomic pathways; MaxEnt; Central Himalayas</t>
  </si>
  <si>
    <t>POTENTIAL IMPACTS; TREE DIVERSITY; FOREST; UTTARAKHAND; PLANT; MANAGEMENT; MAXENT; NICHES</t>
  </si>
  <si>
    <t>Climate change impact on the habitat distribution of umbrella species presents a critical threat to the entire regional ecosystem. This is further perilous if the species is economically important. Sal (Shorea robusta C.F. Gaertn.), a climax forest forming Central Himalayan tree species, is one of the most valuable timber species and provides several ecological services. Sal forests are under threat due to over-exploitation, habitat destruction, and climate change. Sal's poor natural regeneration and its unimodal density-diameter distribution in the region illustrate the peril to its habitat. We, modelled the current as well as future distribution of suitable sal habitats under different climate scenarios using 179 sal occurrence points and 8 bioclimatic environmental variables (non-collinear). The CMIP5-based RCP4.5 and CMIP6-based SSP245 climate models under 2041-2060 and 2061-2080 periods were used to predict the impact of climate change on sal's future potential distribution area. The niche model results predict the mean annual temperature and precipitation seasonality as the most influential sal habitat governing variables in the region. The current high suitability region for sal was 4.36% of the total geographic area, which shows a drastic decline to 1.31% and 0.07% under SSP245 for 2041-60 and 2061-80, respectively. The RCP-based models predicted more severe impact than SSP; however, both RCP and SSP models showed complete loss of high suitability regions and overall shift of species northwards in the Uttarakhand state. We could identify the current and future suitable habitats for conserving sal population through assisted regeneration and management of other regional issues.</t>
  </si>
  <si>
    <t>[Kaur, Sharanjeet; Kaushal, Siddhartha; Rao, K. S.; Tandon, Rajesh; Goel, Shailendra; Baishya, Ratul] Univ Delhi, Dept Bot, Delhi 110007, India; [Adhikari, Dibyendu] CSIR Natl Bot Res Inst, Lucknow 226001, Uttar Pradesh, India; [Raj, Krishna] IGCMC, WWF India, 172 B Lodhi Estate, New Delhi 110003, India; [Barik, Saroj K.] North Eastern Hill Univ, Dept Bot, Shillong 793022, India</t>
  </si>
  <si>
    <t>University of Delhi; Council of Scientific &amp; Industrial Research (CSIR) - India; CSIR - National Botanical Research Institute (NBRI); World Wildlife Fund; North Eastern Hill University</t>
  </si>
  <si>
    <t>Baishya, R (corresponding author), Univ Delhi, Dept Bot, Delhi 110007, India.</t>
  </si>
  <si>
    <t>sharonkour24@gmail.com; kaushal.siddhartha@gmail.com; adhikari.dibyendu@nbri.res.in; kraj@wwfindia.net; rao.srkottapalli@gmail.com; tandon.raj@gmail.com; shailendragoel@gmail.com; sarojkbarik@gmail.com; rbaishya@botany.du.ac.in</t>
  </si>
  <si>
    <t>Kottapalli, Rao S/D-5278-2009</t>
  </si>
  <si>
    <t>Kottapalli, Rao S/0000-0003-4919-5067; Tandon, Rajesh/0000-0003-3318-5956; Barik, Saroj Kanta/0000-0002-1795-9539; Adhikari, Dibyendu/0000-0002-5057-0541; Kaur, Sharanjeet/0000-0001-6687-5828; KAUSHAL, SIDDHARTHA/0000-0002-9176-3403</t>
  </si>
  <si>
    <t>10.1007/s10661-023-11317-3</t>
  </si>
  <si>
    <t>H2IR5</t>
  </si>
  <si>
    <t>WOS:000994257900006</t>
  </si>
  <si>
    <t>Sharief, A; Dutta, R; Singh, H; Kumar, V; Joshi, BD; Chandra, K; Ramesh, C; Thakur, M; Sharma, LK</t>
  </si>
  <si>
    <t>Sharief, Amira; Dutta, Ritam; Singh, Hemant; Kumar, Vineet; Joshi, Bheem Dutt; Chandra, Kailash; Ramesh, Chinnasamy; Thakur, Mukesh; Sharma, Lalit Kumar</t>
  </si>
  <si>
    <t>Environmental predictors may change at fine scale habitat suitability modelling: implications for conservation of Kashmir musk deer in three protected areas of Uttarakhand, India</t>
  </si>
  <si>
    <t>Kashmir musk deer; Environmental predictors; Uttarkashi; Suitable habitat; Spatial scale</t>
  </si>
  <si>
    <t>MOSCHUS-CHRYSOGASTER; CLIMATE-CHANGE; POTENTIAL DISTRIBUTION; SPECIES DISTRIBUTIONS; MAXENT; HIMALAYA; IMPACTS; ECOLOGY; NEPAL</t>
  </si>
  <si>
    <t>The Kashmir musk deer (Moschus cupreus, hereafter KMD) is one of the top conservation priority species which is facing population decline due to poaching, habitat loss, and climate change. Therefore, the long-term survival and viability of KMD populations in their natural habitat require conservation and management of suitable habitats. Hence, the present study attempted to assess the suitable habitat of KMD in three protected areas (PAs) of the Western Himalayan region of Uttarakhand using the Maxent modelling algorithm. Our results suggest that Kedarnath wildlife sanctuary (KWLS) possesses the maximum highly suitable habitats (22.55%) of KMD, followed by Govind Pashu Vihar National Park &amp; Sanctuary (GPVNP &amp; S; 8.33%) and Gangotri National Park (GNP; 5%). Among the environmental variables, altitude was the major contributing factor governing the distribution of KMD in KWLS. In contrast, human footprint in GPVNP &amp; S and precipitation in GNP were the major contributing factors governing the distribution of KMD in these respective PAs. The response curve indicated that habitats with less disturbance falling in the altitudinal zone of 2000-4000 m were the most suitable habitat range for the distribution of KMD in all three PAs. However, in the case of GNP suitable habitat of KMD increases with an increase in the value of variables bio_13 (precipitation of wettest month). Further, based on our results, we believe that the predictors of suitable habitat change are site specific and cannot be generalized in the entire distribution range of the species. Therefore, the present study will be helpful in making proper habitat management actions at fine scale for the conservation of KMD.</t>
  </si>
  <si>
    <t>[Sharief, Amira; Dutta, Ritam; Singh, Hemant; Kumar, Vineet; Joshi, Bheem Dutt; Chandra, Kailash; Thakur, Mukesh; Sharma, Lalit Kumar] Zool Survey India, Kolkata 700053, India; [Sharief, Amira; Kumar, Vineet; Ramesh, Chinnasamy] Wildlife Inst India, Dehra Dun 248001, India; [Singh, Hemant] Gurukul Kangri Vishwavidyalaya, Haridwar 249404, India</t>
  </si>
  <si>
    <t>Zoological survey of India; Wildlife Institute of India; Gurukul Kangri Vishwavidyalaya</t>
  </si>
  <si>
    <t>Sharma, LK (corresponding author), Zool Survey India, Kolkata 700053, India.</t>
  </si>
  <si>
    <t>lalitganga@gmail.com</t>
  </si>
  <si>
    <t>Sharma, Lalit Kumar/0000-0003-1214-7416</t>
  </si>
  <si>
    <t>National Mission for Himalayan Studies, Ministry of Environment, Forest and Climate Change (MoEFamp;CC)</t>
  </si>
  <si>
    <t>&amp; nbsp;The authors express their gratitude to the Chief Wildlife Warden, Forest Department, Uttarakhand, and Government of Uttarakhand for granting the necessary permission to undertake field surveys. The authors are grateful to the Divisional Forest officers of the three protected areas in Uttarakhand for their consistent support. We are also thankful to ZSI team for logistic support and the National Mission for Himalayan Studies, Ministry of Environment, Forest and Climate Change (MoEF &amp; amp;CC) for financial support to undertake the present study.</t>
  </si>
  <si>
    <t>2023 JUN 19</t>
  </si>
  <si>
    <t>10.1007/s11356-023-28106-7</t>
  </si>
  <si>
    <t>K2SR6</t>
  </si>
  <si>
    <t>WOS:001014994600007</t>
  </si>
  <si>
    <t>Lyngdoh, S; Habib, B</t>
  </si>
  <si>
    <t>Lyngdoh, Salvador; Habib, Bilal</t>
  </si>
  <si>
    <t>Understanding conflict and co-existence among Spiti Bhot community and large carnivores in high Himalaya: The case of Himalayan wolves</t>
  </si>
  <si>
    <t>Canis lupus chanco; MaxEnt (maximum entropy); scat analysis; livestock depredation; cold desert; Buddhist; Trans-Himalaya; telemetry</t>
  </si>
  <si>
    <t>LIVESTOCK DEPREDATION; SPECIES DISTRIBUTIONS; TRANS-HIMALAYAS; CLIMATE-CHANGE; SNOW LEOPARD; CANIS-LUPUS; SAMPLE-SIZE; CONSERVATION; WILDLIFE; DIET</t>
  </si>
  <si>
    <t>The wolves in the Hindukush-Himalayan region belong to one of the most basal lineages of Canis lupus, yet little is known about their ecology and behavior. In this study, we determine wolf movement and analyze diet patterns in contrast with studies from within its distribution range. We determine conflict perception and identify hotspots using ecological, social, and remotely sensed information. Wolf diet (n = 283 scats) constituted mostly of domestic prey (79%), while wild prey constituted 17.8% of the wolf diet. Interview-based questionnaire surveys revealed that 55% of the respondents claimed to have seen wolves. Over 98% of the respondents claimed wolves as a possible threat to various livestock in the study area. Marginal response curves through the MaxEnt model showed that wolf hotspots were positive in response to their density of location, landuse-landcover, village population, village density, and depredation. Comparisons between scat- and questionnaire-based depredation data showed that the perceived levels of depredation by wolves differed significantly from the actual proportion of livestock prey species consumed by wolves (chi 2 = 99.64, p-value &lt; 0.0001). Wolf conflict hotspots showed a very high conflict zone area of 36 km(2), high conflict zone of 62 km(2), medium conflict zone of 196 km(2), and low conflict zone of 3,636 km(2). Future conflict mitigation strategies may focus on such areas primarily to reduce livestock losses and enhance conservation outcomes. Negative perceptions toward wolves can be managed through a holistic conservation action plan in concert with the existing snow leopard conservation program alongside local traditions that do not hinder livelihood security.</t>
  </si>
  <si>
    <t>[Lyngdoh, Salvador; Habib, Bilal] Wildlife Inst India, Dept Anim Ecol &amp; Conservat Biol, Dehra Dun, India</t>
  </si>
  <si>
    <t>Lyngdoh, S; Habib, B (corresponding author), Wildlife Inst India, Dept Anim Ecol &amp; Conservat Biol, Dehra Dun, India.</t>
  </si>
  <si>
    <t>salvador@wii.gov.in; bh@wii.gov.in</t>
  </si>
  <si>
    <t>Lyngdoh, Salvador/JAC-2218-2023</t>
  </si>
  <si>
    <t>JUL 22</t>
  </si>
  <si>
    <t>10.3389/fevo.2022.739181</t>
  </si>
  <si>
    <t>3N5NJ</t>
  </si>
  <si>
    <t>WOS:000836194100001</t>
  </si>
  <si>
    <t>Shekhar, C; Ginwal, HS; Meena, RK; Shankhwar, R; Martins-Ferreira, MAC; Pandey, S; Barthwal, S; Bhandari, MS</t>
  </si>
  <si>
    <t>Shekhar, Chander; Ginwal, Harish S.; Meena, Rajendra K.; Shankhwar, Rajeev; Martins-Ferreira, Marco Antonio Cacador; Pandey, Shailesh; Barthwal, Santan; Bhandari, Maneesh S.</t>
  </si>
  <si>
    <t>Spatio-temporal distribution of broad-leaved Quercus semecarpifolia indicates altitudinal shift in northwestern Himalayas</t>
  </si>
  <si>
    <t>PLANT ECOLOGY</t>
  </si>
  <si>
    <t>Quercus semecarpifolia; Eco-distribution mapping; Altitudinal shift; MaxEnt model; Northwestern Himalayas</t>
  </si>
  <si>
    <t>CLIMATE-CHANGE; TREE; IMPACTS; FOREST; MIGRATION; ECOTONE; MODELS; RISK</t>
  </si>
  <si>
    <t>The Himalayan region is not only threatened by rapid anthropogenic activities but also by the effects of global climate change. Given the uncertainties in magnitude and characteristics of climate change, it is of crucial importance to accumulate prior knowledge of existing and the adaptive future change in the distribution pattern of tree species, especially in the Himalayas which are pronounced with highly heterogeneous ecology. Quercus semecarpifolia, a high-altitude Oak, ranges up to timberline in the Himalayan region. This species forms the climax community on the southern aspect of the mountainside, and is considered to be one of the oldest trees belonging to the Himalayan region. Due to climate-influenced phenomena like masting and inherently slow growth rate, this dominant species is under severe decline. Hence, the present study aimed to delineate and predict the potential distribution range of Q. semecarpifolia in the Uttarakhand region of northwestern Himalayas in relation to associated species, land use land cover, wind, edaphic and bioclimatic variables. Furthermore, potential spatio-temporal variations within the purview of climate change were also predicted through MaxEnt modelling. In total, 589 geo-coordinates were recorded during field surveys (2016-2021) that cover a wide-range of slope, aspect and elevation. Over the WorldClim dataset, similar to 70% well-distributed geo-coordinates were used for training the model and the remaining for validation. The model performance was supported by statistically significant and high AUC value of 0.943 +/- 0.059; whereas, the Jackknife test showed that bioclimatic variables, namely annual temperature range (Bio 7), precipitation of the driest month (Bio 14), minimum temperature of the coldest month (Bio 6), and mean temperature of the coldest quarter (Bio 11) contributed significantly in predicting the current distribution of Q. semecarpifolia. The species is majorly distributed in a total of 29 sites belonging to nine districts (dominated in Pithoragarh, Chamoli and Uttarkashi) with altitude ranging from 2249 (Ghes) to 3652 m (Karandam Bugyal). The distribution was further overlaid on KGCC map, which showed maximum occurrence in Cwb (C = warm temperate, w = winter dry, and b = warm summer), i.e., subtropical highland oceanic climate of middle and upper Himalayas constituted by the northwestern Bageshwar, southern Chamoli, small stretch of northeastern Pauri, southeastern Rudraprayag, northern Tehri and Uttarkashi. In the study area, Q. semecarpifolia has been observed to be associated with 19 tree species, where the highest density ratio was recorded with Rhododendron arboreum. The MaxEnt model-based prediction revealed an area of similar to 832 km(2) with the loss of similar to 79 km(2) (RCP 8.5_2050) and similar to 168 km(2) (RCP 8.5_2070), in advancing upslope of the northwestern Himalayas. Geological analysis indicated that tectonic uplift, an important control to the altitudinal shift modelled for the distribution of Q. semecarpifolia due to time scale divergence. Bedrock composition variations, however, might control distribution by means of influencing soil acidity. This study predicts an upslope movement of Q. semecarpifolia in response to climate change where topography and climatic factors could play a significant role.</t>
  </si>
  <si>
    <t>[Shekhar, Chander; Ginwal, Harish S.; Meena, Rajendra K.; Shankhwar, Rajeev; Barthwal, Santan; Bhandari, Maneesh S.] Forest Res Inst, Genet &amp; Tree Improvement Div, Dehra Dun 248195, Uttarakhand, India; [Martins-Ferreira, Marco Antonio Cacador] Univ Fed Goias UFG, Fac Ciencias &amp; Tecnol, Rua Mucuri, BR-74968755 Aparecida De Goiania, Go, Brazil; [Pandey, Shailesh] Forest Res Inst, Forest Protect Div, Forest Pathol Discipline, Dehra Dun 248006, Uttarakhand, India</t>
  </si>
  <si>
    <t>Ginwal, HS; Bhandari, MS (corresponding author), Forest Res Inst, Genet &amp; Tree Improvement Div, Dehra Dun 248195, Uttarakhand, India.</t>
  </si>
  <si>
    <t>chandershekhargenetics@gmail.com; ginwalhs@icfre.org; rajnrcpb@gmail.com; 1986sergent@gmail.com; martinsmarco@gmail.com; shailesh31712@gmail.com; barthwal.santan@gmail.com; maneesh31803@gmail.com</t>
  </si>
  <si>
    <t>Bhandari, Maneesh Singh/0000-0002-7069-7048</t>
  </si>
  <si>
    <t>The financial support by the Ministry of Environment, Forest and Climate Change (MoEF&amp;CC), Government of India, New Delhi under Grant No. 13-17/2012-CAMPA; dated 21st January, 2016 is gratefully acknowledged. The authors are thankful to the Director, FRI for providing the research facilities and highly obliged to the state forest department, Government of Uttarakhand, for permission and support during the field surveys. Authors wish to thank the anonymous reviewer for constructive and positive comments in the manuscript.</t>
  </si>
  <si>
    <t>1385-0237</t>
  </si>
  <si>
    <t>1573-5052</t>
  </si>
  <si>
    <t>PLANT ECOL</t>
  </si>
  <si>
    <t>Plant Ecol.</t>
  </si>
  <si>
    <t>10.1007/s11258-022-01240-x</t>
  </si>
  <si>
    <t>Plant Sciences; Ecology; Forestry</t>
  </si>
  <si>
    <t>Plant Sciences; Environmental Sciences &amp; Ecology; Forestry</t>
  </si>
  <si>
    <t>1S3OF</t>
  </si>
  <si>
    <t>WOS:000791647500001</t>
  </si>
  <si>
    <t>Barman, T; Samant, SS; Tewari, LM; Kanwar, N; Singh, A; Paul, S; Lata, S</t>
  </si>
  <si>
    <t>Barman, Tanay; Samant, S. S.; Tewari, L. M.; Kanwar, Nidhi; Singh, Amit; Paul, Shiv; Lata, Swaran</t>
  </si>
  <si>
    <t>Ecological assessment and suitability ranges of Ban oak (Quercus oblongata D. Don) in Chamba district, Himalayas: implications for present and future conservation</t>
  </si>
  <si>
    <t>BRAZILIAN JOURNAL OF BOTANY</t>
  </si>
  <si>
    <t>Carbon stock; Climate change; Ecological niche modelling; MaxEnt; Population ecology</t>
  </si>
  <si>
    <t>NORTH-WESTERN HIMALAYA; KHOKHAN WILDLIFE SANCTUARY; CLIMATE-CHANGE; STRUCTURAL DIVERSITY; FOREST VEGETATION; REGENERATION STATUS; INDIA IMPLICATIONS; HIMACHAL-PRADESH; PROTECTED AREA; TREE</t>
  </si>
  <si>
    <t>Quercus oblongata D. Don is a multipurpose tree of ecological and economical importance. Continued overuse for forage and fuel purposes has resulted in the rapid decimation of its natural habitats. Therefore, the present study was undertaken to assess the population status, regeneration pattern, and habitat suitability model (in present and future) of Q. oblongata in the temperate forest ecosystem of the northwestern Himalaya. We sampled 14 populations, representing 3 major habitats and 6 aspects between 812 and 2266 m amsl and with 14 degrees-65 degrees slope, to determine nonparametric measures of diversity. In total, we recorded 188 species (Trees: 30; Shrubs: 33 and Herbs: 125) belonging to 162 Genera and 66 Families. Density of Quercus oblongata ranged between 90 and 580 Indha(-1). Total basal area varied from 11.18 to 80.95 m(2)ha(-1). The concentration of dominance varied between 0.31 and 0.99. H' of trees varied from 0.07 to 0.49. The MaxEnt model calibration test yielded satisfactory results (AUC(mean) = 0.825 +/- 0.02). The mean temperature of the wettest quarter (BIO_09) was the most influential variable and had a permutation importance of 71.40%. The model identified an area of 1865 km(2) as high suitable for the reintroduction of Q. oblongata. In the CCSM4 model, future projections for RCP 4.5 and 8.5 (2050 and 2070, respectively) are remarkably close to the present distribution. Total above ground biomass density ranged from 13.01 to 164.94 Mgha(-1). Total below ground biomass density from 3.77 to 61.53 Mgha(-1) and total carbon density ranged from 8.39 to 106.39 Mgha(-1). In conclusion, our study identified factors that define environmentally suitable areas for the occurrence of Q. oblongata, representing the first distribution model for the Chamba district. These findings can be used to guide government policies to protect this species.</t>
  </si>
  <si>
    <t>[Barman, Tanay; Paul, Shiv; Lata, Swaran] ICFRE Himalayan Forest Res Inst, Silviculture &amp; Forest Management Div, Conifer Campus, Shimla 171013, Himachal Prades, India; [Samant, S. S.] A 53 Judge Farm, Haldwani 263139, Uttarakhand, India; [Barman, Tanay; Tewari, L. M.] Kumaun Univ, Dept Bot, DSB Campus, Naini Tal 263001, Uttarakhand, India; [Kanwar, Nidhi] GB Pant Natl Inst Himalayan Environm, Almora 263643, Uttarakhand, India; [Singh, Amit] Uttarakhand State Biodivers Board, Dehra Dun 248006, Uttarakhand, India</t>
  </si>
  <si>
    <t>Kumaun University; G.B. Pant National Institute of Himalayan Environment &amp; Sustainable Development (GBPNIHESD)</t>
  </si>
  <si>
    <t>Samant, SS (corresponding author), A 53 Judge Farm, Haldwani 263139, Uttarakhand, India.</t>
  </si>
  <si>
    <t>samantss2@rediffmail.com</t>
  </si>
  <si>
    <t>SOC BOTANICA SAO PAULO</t>
  </si>
  <si>
    <t>SAO PAULO</t>
  </si>
  <si>
    <t>CAIXA POSTAL 57088, SAO PAULO, SP 00000, BRAZIL</t>
  </si>
  <si>
    <t>0100-8404</t>
  </si>
  <si>
    <t>1806-9959</t>
  </si>
  <si>
    <t>BRAZ J BOT</t>
  </si>
  <si>
    <t>Braz. J. Bot.</t>
  </si>
  <si>
    <t>10.1007/s40415-023-00885-w</t>
  </si>
  <si>
    <t>I9BH6</t>
  </si>
  <si>
    <t>WOS:000999513600001</t>
  </si>
  <si>
    <t>Premkumar, K; Vaishnav, V; Singh, S</t>
  </si>
  <si>
    <t>Premkumar, Kangujam; Vaishnav, Vivek; Singh, Sanjay</t>
  </si>
  <si>
    <t>Geospatial analysis to assess distribution patterns and predictive model for endangered Lilium mackliniae Sealy: to support management decisions</t>
  </si>
  <si>
    <t>Flagship species; MaxEnt; Indigenous people; Climate change; SDM</t>
  </si>
  <si>
    <t>CLIMATE-CHANGE; POTENTIAL DISTRIBUTION; SPECIES DISTRIBUTIONS; SAMPLE-SIZE; LAND-USE; CONSERVATION; PERFORMANCE; DISTURBANCE; DIVERSITY; IMPACTS</t>
  </si>
  <si>
    <t>Lilium mackliniae Sealy is a species endemic to the Indo-Myanmar Biodiversity Hotspot with confined occurrence in the Shirui hills of Manipur (India). A rapid fragmentation of the species resulted in enlisting the remaining population as endangered. Tribal communities have managed this population in national parks for in situ conservation because of its sacred value. Maximum entropy-based modeling was performed with 19 bioclimatic and six geospatial variables on 65 true presence data to assess the threat on its only habitat. The accuracy of modeling was confirmed by an AUC value of 0.989. Among the variables used for habitat modeling, elevation range was a key predictor of the species distribution, followed by land use class and annual temperature range. Additionally, the model projected a similar habitat for the species in the same district. This study, therefore, provides essential information for the conservation and management of the species.</t>
  </si>
  <si>
    <t>[Premkumar, Kangujam] Forest Res Inst, Forest Ecol &amp; Climate Change Div, Dehra Dun 248195, Uttarakhand, India; [Vaishnav, Vivek] Manipur Univ, Dept Forestry &amp; Environm Sci, Lab Conservat &amp; Genet Improvement Forest Trees, Imphal 795003, Manipur, India; [Singh, Sanjay] Indian Council Forestry Res &amp; Educ, Biodivers &amp; Climate Change Div, Dehra Dun 248006, Uttarakhand, India</t>
  </si>
  <si>
    <t>Indian Council of Forestry Research &amp; Education (ICFRE); Forest Research Institute (FRI); Manipur University; Indian Council of Forestry Research &amp; Education (ICFRE)</t>
  </si>
  <si>
    <t>Singh, S (corresponding author), Indian Council Forestry Res &amp; Educ, Biodivers &amp; Climate Change Div, Dehra Dun 248006, Uttarakhand, India.</t>
  </si>
  <si>
    <t>sanjaysingh83@gmail.com</t>
  </si>
  <si>
    <t>Singh, Sanjay/0000-0003-4668-7808</t>
  </si>
  <si>
    <t>10.1007/s10661-023-11553-7</t>
  </si>
  <si>
    <t>P2AS9</t>
  </si>
  <si>
    <t>WOS:001048725900005</t>
  </si>
  <si>
    <t>Maruthadurai, R; Das, B; Ramesh, R</t>
  </si>
  <si>
    <t>Maruthadurai, Ramasamy; Das, Bappa; Ramesh, Raman</t>
  </si>
  <si>
    <t>Predicting the invasion risk of rugose spiraling whitefly, Aleurodicus rugioperculatus, in India based on CMIP6 projections by MaxEnt</t>
  </si>
  <si>
    <t>PEST MANAGEMENT SCIENCE</t>
  </si>
  <si>
    <t>climate change; invasive pest; Aleurodicus rugioperculatus; spread; invasion; forecasting; prediction</t>
  </si>
  <si>
    <t>SPECIES DISTRIBUTION MODELS; HEMIPTERA ALEYRODIDAE; CLIMATE-CHANGE; NATURAL ENEMIES; 1ST RECORD; MARTIN; DISTRIBUTIONS; COMPLEXITY; THREAT; PEST</t>
  </si>
  <si>
    <t>BACKGROUND: Rugose spiraling whitefly (RSW), Aleurodicus rugioperculatus Martin, is a highly polyphagous invasive pest native to Central America. The occurrence of A. rugioperculatus in the Oriental region was first reported from Pollachi, Tamil Nadu, India in 2017. This pest is widely distributed in India, causing severe economic damage to coconut and other horticultural crops. It is a recent invasion in India and information on its potential distribution is lacking. Thus, in the present study we used the latest Coupled Model Intercomparison Project phase 6 (CMIP6) dataset through Maximum Entropy species distribution modelling (version 3.4.1, MaxEnt) to determine the potential distribution of RSW in present and future climate change scenarios in 2050 and 2070 under Shared Socioeconomic Pathway (SSP) 126 and SSP585 emission scenarios. The performance of the model was evaluated using the area under the curve (AUC), true skill statistics (TSS) and the continuous Boyce index (CBI). RESULTS: The MaxEnt model performed well and predicted the potential distribution of A. rugioperculatus with high-accuracy AUC values of 0.991 and 0.989, TSS values of 0.891 and 0.842, and CBI values of 0.972 and 0.934 for training and testing, respectively. Jackknife analysis revealed that A. rugioperculatus distribution was mostly influenced by temperature-based bioclimatic variables contributing 62.1% of the suitability, with precipitation variables contributing the remainder. The most important bioclimatic variables for RSW distribution were annual mean temperature (Bio 1, 28.9%) followed by mean diurnal range (Bio 2, 19.5%) and annual precipitation (Bio 12, 19.1). Potential suitable areas for RSW establishment were mostly found in all coastal and southern states of India. A. rugioperculatus prefers a warm and humid climate, indicating that the tropics, subtropics and temperate regions are ideal for its spread and invasion. Our results highlighted that the suitable habitat area for A. rugioperculatus is predicted to increase and highest probability of invasion and spread in 2050 and 2070 under future climate change scenarios of SSP126 and SSP585 compared to present climatic conditions. CONCLUSIONS: This is the first study to use the latest CMIP6 models and it predicts the potential distribution of RSW in India under present and future climate change scenarios. The implementation of strict domestic quarantine measures may prevent the spread and damage of RSW to noncoastal regions of India. The results of the current study should help in timely monitoring and surveillance of RSW and to formulate integrated pest management strategies at the national level to restrict its spread, invasion and damage to new areas. (C) 2022 Society of Chemical Industry.</t>
  </si>
  <si>
    <t>[Maruthadurai, Ramasamy; Ramesh, Raman] Cent Coastal Agr Res Inst, Indian Council Agr Res, Crop Sci Sect, Old Goa 403402, Goa, India; [Das, Bappa] Cent Coastal Agr Res Inst, Indian Council Agr Res, Nat Resource Management Sect, Old Goa 403402, Goa, India</t>
  </si>
  <si>
    <t>Indian Council of Agricultural Research (ICAR); ICAR - Central Coastal Agricultural Research Institute; Indian Council of Agricultural Research (ICAR); ICAR - Central Coastal Agricultural Research Institute</t>
  </si>
  <si>
    <t>Maruthadurai, R (corresponding author), Cent Coastal Agr Res Inst, Indian Council Agr Res, Crop Sci Sect, Old Goa 403402, Goa, India.;Das, B (corresponding author), Cent Coastal Agr Res Inst, Indian Council Agr Res, Nat Resource Management Sect, Old Goa 403402, Goa, India.</t>
  </si>
  <si>
    <t>duraiento@gmail.com; bappa.iari.1989@gmail.com</t>
  </si>
  <si>
    <t>Das, Bappa/0000-0003-1286-1492</t>
  </si>
  <si>
    <t>Indian Council of Agricultural Research, Central Coastal Agricultural Research Institute, Goa</t>
  </si>
  <si>
    <t>This work was supported by the Director, Indian Council of Agricultural Research, Central Coastal Agricultural Research Institute, Goa.</t>
  </si>
  <si>
    <t>JOHN WILEY &amp; SONS LTD</t>
  </si>
  <si>
    <t>CHICHESTER</t>
  </si>
  <si>
    <t>THE ATRIUM, SOUTHERN GATE, CHICHESTER PO19 8SQ, W SUSSEX, ENGLAND</t>
  </si>
  <si>
    <t>1526-498X</t>
  </si>
  <si>
    <t>1526-4998</t>
  </si>
  <si>
    <t>PEST MANAG SCI</t>
  </si>
  <si>
    <t>Pest Manag. Sci.</t>
  </si>
  <si>
    <t>10.1002/ps.7199</t>
  </si>
  <si>
    <t>Agronomy; Entomology</t>
  </si>
  <si>
    <t>Agriculture; Entomology</t>
  </si>
  <si>
    <t>8Z4IZ</t>
  </si>
  <si>
    <t>WOS:000865117500001</t>
  </si>
  <si>
    <t>Shana, SS; Sreenath, KR; Sumithra, TG; Krishnaveny, SMS; Joshi, KK; Nameer, PO; Gopalakrishnan, A</t>
  </si>
  <si>
    <t>Shana, S. S.; Sreenath, K. R.; Sumithra, T. G.; Krishnaveny, S. M. S.; Joshi, K. K.; Nameer, P. O.; Gopalakrishnan, A.</t>
  </si>
  <si>
    <t>A Global-Scale Ecological Niche Modeling of the Emerging Pathogen Serratia marcescens to Aid in its Spatial Ecology</t>
  </si>
  <si>
    <t>CURRENT MICROBIOLOGY</t>
  </si>
  <si>
    <t>CARIBBEAN ELKHORN CORAL; SPECIES DISTRIBUTIONS; WHITE POX; INFECTIONS; DISEASE</t>
  </si>
  <si>
    <t>Serratia marcescens is a big emerging concern for human health and coral biodiversity. Spatial ecology and the influencing factors on pathogen ecology, however, remain unknown. The study forms the first global risk assessment of S. marcescens. MaxEnt niche modeling was applied using two biotic and sixteen abiotic variables. The world was classified into five risk-level categories based on the pathogen ecology, and the world population exposed to S. marcescens infection was then quantified. The prepared model showed an area under the curve value of 0.918 &amp; PLUSMN; 0.028, implying excellent prediction ability. The highly and moderately suitable areas occupied around 0.52% and 17.9% of the total global land area. The order of probability of having S. marcescens-related infections was Asia &gt; North America &gt; South America &gt; Europe &gt; Africa &gt; Australia. Human population density and temperature were the most influential factors in the distribution. The moderate to high transmission risk zones contained 0.20% (1.61 billion people) of the human population. In brief, these results give novel insights into its spatial ecology and provide the risk maps that can be utilized to plan targeted strategic control measures against future invasions of this emerging pathogen.</t>
  </si>
  <si>
    <t>[Shana, S. S.; Sreenath, K. R.; Krishnaveny, S. M. S.; Joshi, K. K.] Cent Marine Fisheries Res Inst, Marine Biodivers &amp; Environm Management Div, Kochi 682018, Kerala, India; [Shana, S. S.; Nameer, P. O.] Kerala Agr Univ, Coll Climate Change &amp; Environm Sci, Trichur 680656, Kerala, India; [Sumithra, T. G.; Gopalakrishnan, A.] Cent Marine Fisheries Res Inst, Marine Biotechnol Fish Nutr &amp; Hlth Div, Kochi 682018, Kerala, India; [Krishnaveny, S. M. S.] Cochin Univ Sci &amp; Technol, Kochi 682022, Kerala, India</t>
  </si>
  <si>
    <t>Indian Council of Agricultural Research (ICAR); ICAR - Central Marine Fisheries Research Institute; Indian Council of Agricultural Research (ICAR); ICAR - Central Marine Fisheries Research Institute; Cochin University Science &amp; Technology</t>
  </si>
  <si>
    <t>Sreenath, KR (corresponding author), Cent Marine Fisheries Res Inst, Marine Biodivers &amp; Environm Management Div, Kochi 682018, Kerala, India.</t>
  </si>
  <si>
    <t>K, Joshi K./ABI-6025-2020; K. R., Sreenath/Q-2285-2015</t>
  </si>
  <si>
    <t>K, Joshi K./0000-0002-8362-6433; K. R., Sreenath/0000-0003-1508-6305; PO, Nameer/0000-0001-7110-6740; Sumithra, TG/0000-0001-9794-6772</t>
  </si>
  <si>
    <t>ICAR- Central Marine Fisheries Research Institute, the Vice-Chancellor, Kerala Agricultural University; ICAR</t>
  </si>
  <si>
    <t>ICAR- Central Marine Fisheries Research Institute, the Vice-Chancellor, Kerala Agricultural University; ICAR(Indian Council of Agricultural Research (ICAR))</t>
  </si>
  <si>
    <t>The authors would like to thank the Director, ICAR- Central Marine Fisheries Research Institute, the Vice-Chancellor, Kerala Agricultural University, and ICAR-funded National Innovation on Climate Resilient Agriculture (NICRA) Project for providing the support and facilities.</t>
  </si>
  <si>
    <t>0343-8651</t>
  </si>
  <si>
    <t>1432-0991</t>
  </si>
  <si>
    <t>CURR MICROBIOL</t>
  </si>
  <si>
    <t>Curr. Microbiol.</t>
  </si>
  <si>
    <t>10.1007/s00284-022-03159-y</t>
  </si>
  <si>
    <t>Microbiology</t>
  </si>
  <si>
    <t>7M0US</t>
  </si>
  <si>
    <t>WOS:000906372800003</t>
  </si>
  <si>
    <t>Gharde, Y; Dubey, RP; Singh, PK; Mishra, JS</t>
  </si>
  <si>
    <t>Gharde, Yogita; Dubey, R. P.; Singh, P. K.; Mishra, J. S.</t>
  </si>
  <si>
    <t>Littleseed canarygrass (Phalaris minor Retz.) a major weed of rice-wheat system in India is predicted to experience range contraction under future climate</t>
  </si>
  <si>
    <t>INTERNATIONAL JOURNAL OF PEST MANAGEMENT</t>
  </si>
  <si>
    <t>Climate change; invasion; MaxEnt; Phalaris minor; potential distribution</t>
  </si>
  <si>
    <t>POTENTIAL DISTRIBUTION; MAXIMUM-ENTROPY; ENVELOPE MODELS; MANAGEMENT; IMPACTS; SHIFTS; RISK; RESISTANCE; BIOLOGY; ISOPROTURON</t>
  </si>
  <si>
    <t>Modelling was carried out using maximum entropy model (MaxEnt) to explore and predict the invasion potential of littleseed canarygrass (Phalaris minor Retz.) in India under current as well as future climatic conditions under Representative Concentration Pathways (RCPs) 4.5 and 8.5 for the years 2050 and 2070. Mutually least correlated 8 bioclimatic variables along with soil and elevation data were used for the modelling over 223 occurrence locations of the species. Jackknife test revealed the significance of temperature derived variables viz. temperature seasonality, annual mean temperature and minimum temperature of the coldest month in governing the potential distribution of P. minor. Currently, 21% of India's area is either highly (9%) or moderately (12%) suitable as habitat for P. minor. Our model predicts approximately 90% contraction in the area considered to be highly or moderately suitable climatically between 2050 and 2070 under both moderate and high emissions scenarios. Thus, under future climate, a significant niche shift by the species and decreased suitability was observed compared to the current distribution. The present study is first of its kind in exploring the invasion potential of alien invasive weed P. minor under climate change scenarios which is a current threat to rice-wheat system in Indo-Gangetic plains of India.</t>
  </si>
  <si>
    <t>[Gharde, Yogita; Dubey, R. P.; Singh, P. K.; Mishra, J. S.] ICAR Directorate Weed Res, Jabalpur 482004, Madhya Pradesh, India</t>
  </si>
  <si>
    <t>Indian Council of Agricultural Research (ICAR); ICAR - Directorate of Weed Research</t>
  </si>
  <si>
    <t>Gharde, Y (corresponding author), ICAR Directorate Weed Res, Jabalpur 482004, Madhya Pradesh, India.</t>
  </si>
  <si>
    <t>Yogita.Gharde@icar.gov.in</t>
  </si>
  <si>
    <t>0967-0874</t>
  </si>
  <si>
    <t>1366-5863</t>
  </si>
  <si>
    <t>INT J PEST MANAGE</t>
  </si>
  <si>
    <t>Int. J. Pest Manage.</t>
  </si>
  <si>
    <t>2023 APR 3</t>
  </si>
  <si>
    <t>10.1080/09670874.2023.2199258</t>
  </si>
  <si>
    <t>E0EA5</t>
  </si>
  <si>
    <t>WOS:000972358300001</t>
  </si>
  <si>
    <t>Sofi, II; Verma, S; Charles, B; Ganie, AH; Sharma, N; Shah, MA</t>
  </si>
  <si>
    <t>Sofi, Irfan Iqbal; Verma, Shivali; Charles, Bipin; Ganie, Aijaz H.; Sharma, Namrata; Shah, Manzoor A.</t>
  </si>
  <si>
    <t>Predicting distribution and range dynamics of Trillium govanianum under climate change and growing human footprint for targeted conservation</t>
  </si>
  <si>
    <t>Himalayan ecosystems; Human pressure index; Biodiversity conservation; Prioritization; Zonation</t>
  </si>
  <si>
    <t>SPECIES DISTRIBUTION MODELS; LAND-USE CHANGE; BIODIVERSITY HOTSPOTS; FUTURE; EXTINCTION; SCENARIOS; IMPACT; POPULATIONS; PRESSURE; YUNNAN</t>
  </si>
  <si>
    <t>Climate change, land-use changes and other anthropogenic pressures are globally the major drivers of biodiversity decline with profound implications, especially for the fragile Himalayan ecosystems. These drivers, if factored into the biodiversity conservation models, significantly improve their reliability and help a great deal prioritise habitats for better management. Here we focussed on an important medicinal plant species (Trillium govanianum), endemic to Himalayan region that is beset with the twin challenge of climate change and growing human footprint. We predicted the current and future projection of the distribution range of this species using SDM tool 'MaxEnt' supplemented with 'Zonation' software and 'human pressure index'. Decrease in the potential geographic range of T. govanianum, with a narrow room for conservation due to anthropogenic pressures in the predicted suitable habitats, was clearly revealed from our results. We identified the precise zones within the predicted suitable habitats under the future climatic scenarios (2050 and 2070) for priority conservation to endure the impact of climate change and growing human pressures. These results hold considerable promise in designing the effective conservation strategies for the target species. In the context of post 2020 biodiversity outlook, we advocate augmenting the species distribution models with human footprint index, zonation analysis and the climate change scenarios, to realistically meet the desired conservation targets.</t>
  </si>
  <si>
    <t>[Sofi, Irfan Iqbal; Shah, Manzoor A.] Univ Kashmir, Dept Bot, Srinagar 19006, Jammu &amp; Kashmir, India; [Verma, Shivali; Sharma, Namrata] Univ Jammu, Dept Bot, Jammu 18006, Jammu &amp; Kashmir, India; [Charles, Bipin] Inst Biodivers Conservat &amp; Training, 5,7th Main Rd, Bangaluru 560096, India; [Ganie, Aijaz H.] Univ Ladakh, Dept Bot, Kargil Campus, Kargil, Ladakh, India</t>
  </si>
  <si>
    <t>University of Kashmir; University of Jammu</t>
  </si>
  <si>
    <t>Shah, MA (corresponding author), Univ Kashmir, Dept Bot, Srinagar 19006, Jammu &amp; Kashmir, India.</t>
  </si>
  <si>
    <t>mashah@uok.edu.in</t>
  </si>
  <si>
    <t>Charles, Bipin/AAD-1024-2021</t>
  </si>
  <si>
    <t>Charles, Bipin/0000-0001-9441-9002; SOFI, IRFAN IQBAL/0000-0002-5884-7525</t>
  </si>
  <si>
    <t>Ministry of Environment, Forest and Climate Change (MoEF&amp;CC) Govt. of India under the National Mission on Himalayan Studies (NMHS) [NMHS/2017-18/MG43/27]</t>
  </si>
  <si>
    <t>Ministry of Environment, Forest and Climate Change (MoEF&amp;CC) Govt. of India under the National Mission on Himalayan Studies (NMHS)</t>
  </si>
  <si>
    <t>This study was funded by Ministry of Environment, Forest and Climate Change (MoEF&amp;CC) Govt. of India through its project ID NMHS/2017-18/MG43/27 under the National Mission on Himalayan Studies (NMHS).</t>
  </si>
  <si>
    <t>10.1007/s11258-021-01189-3</t>
  </si>
  <si>
    <t>YC0TO</t>
  </si>
  <si>
    <t>WOS:000705808700001</t>
  </si>
  <si>
    <t>Raman, S; Shameer, TT; Pooja, U; Hughes, AC</t>
  </si>
  <si>
    <t>Raman, Sreehari; Shameer, Thekke Thumbath; Pooja, Ushakumari; Hughes, Alice C.</t>
  </si>
  <si>
    <t>Identifying priority areas for bat conservation in the Western Ghats mountain range, peninsular India</t>
  </si>
  <si>
    <t>JOURNAL OF MAMMALOGY</t>
  </si>
  <si>
    <t>Chiroptera; habitat suitability; MaxEnt; species distribution models; threatened species</t>
  </si>
  <si>
    <t>ACOUSTIC IDENTIFICATION; SPECIES DISTRIBUTIONS; PROTECTED AREAS; 1ST RECORD; BIODIVERSITY; CHIROPTERA; DIVERSITY; LANDSCAPE; RICHNESS; FORESTS</t>
  </si>
  <si>
    <t>Understanding patterns of species distribution and diversity plays a vital role in biodiversity conservation. Such documentation is frequently lacking for bats, which are relatively little studied and often threatened. The Western Ghats biodiversity hotspot in peninsular India is a bat hotspot with 63 species. We conducted a comprehensive bat survey across the southern Western Ghats and used maximum entropy modeling (MaxEnt) to model the potential distribution of 37 bat species for which sufficient data were available. We generated binary maps of each species using species-specific thresholds to estimate suitable habitat areas and overlaid binary maps of species to produce bat hotspots (we use the term bat hotspot for regions that were suitable for more than 25 bat species). We also estimated species richness across protected area networks in the southern Western Ghats to assess the level of protection. The highest levels of species richness were found mainly along the southmost Periyar-Agastyamalai landscape. The study also identified a 1,683 km(2) area of potential bat hotspot and 726 km(2) (43%) of the total bat hotspots are currently within the protected area network. However, more than 50% of suitable habitats for each of the 37 species remain unprotected. Therefore, conservation decisions are needed to take into account both bat hotspots and species with restricted distributions.</t>
  </si>
  <si>
    <t>[Raman, Sreehari] Chinese Acad Sci, Ctr Integrat Conservat, Xishuangbanna Trop Bot Garden, Mengla 666303, Yunnan, Peoples R China; [Raman, Sreehari] Univ Chinese Acad Sci, Int Coll, Beijing 100049, Peoples R China; [Raman, Sreehari] Kerala Agr Univ, Coll Forestry, Dept Wildlife Sci, KAU PO, Trichur 680656, Kerala, India; [Shameer, Thekke Thumbath] Govt Arts Coll, Dept Zool &amp; Wildlife Biol, Mol Biodivers Lab, The Nilgiris 643002, Tamil Nadu, India; [Pooja, Ushakumari] Kerala Vet &amp; Anim Sci Univ, Coll Vet &amp; Anim Sci, Wayanad 673576, Kerala, India; [Hughes, Alice C.] Univ Hong Kong, Dept Ecol &amp; Biodivers, Sch Biol Sci, Pok Fu Lam, Hong Kong, Peoples R China</t>
  </si>
  <si>
    <t>Chinese Academy of Sciences; Xishuangbanna Tropical Botanical Garden, CAS; Chinese Academy of Sciences; University of Chinese Academy of Sciences, CAS; University of Hong Kong</t>
  </si>
  <si>
    <t>Hughes, AC (corresponding author), Univ Hong Kong, Dept Ecol &amp; Biodivers, Sch Biol Sci, Pok Fu Lam, Hong Kong, Peoples R China.</t>
  </si>
  <si>
    <t>ach_conservation2@hotmail.com</t>
  </si>
  <si>
    <t>hughes, Alice/HCH-3838-2022</t>
  </si>
  <si>
    <t>hughes, Alice/0000-0002-4899-3158; thekke thumbath, shameer/0000-0002-2306-1821; Raman, Sreehari/0000-0001-9812-1166</t>
  </si>
  <si>
    <t>UCAS scholarship for international students; Chinese National Natural Science Foundation (Mapping Karst Biodiversity in Yunnan) [U1602265]; Strategic Priority Research Program of the Chinese Academy of Sciences [XDA20050202]; Chinese Academy of Sciences Southeast Asia Biodiversity Research Center fund through Landscape Ecology Group, CIC, XTBG [Y4ZK111B01]</t>
  </si>
  <si>
    <t>UCAS scholarship for international students; Chinese National Natural Science Foundation (Mapping Karst Biodiversity in Yunnan); Strategic Priority Research Program of the Chinese Academy of Sciences(Chinese Academy of Sciences); Chinese Academy of Sciences Southeast Asia Biodiversity Research Center fund through Landscape Ecology Group, CIC, XTBG</t>
  </si>
  <si>
    <t>We thank the Kerala Forests and Wildlife Department, Ministry of Environment, Forest &amp; Climate Change (MoEF and CC), National Biodiversity Authority (NBA) for granting permits for fieldwork (Order # WL10-14322/2017, 2018). We thank Akhil Padmarajan, Mohammed Faizal, Akhil Das, Anoop V. K., Aneesh C. R., Rajeeve Balakrishnan, and Sweta Singh for helping in field work; Malik F. Madala, Kiran S. Kumar, Kalesh Sadasivan, Salish Menachery, Deepak Veerappan, Sandeep Das, Rajkumar K. P., Prajith M. P., Charan Hariharan, Dhaneesh Bhaskar, and Jithin Johnson for providing location details of bats. We are grateful to IDEA WILD for providing research equipment. This project was sponsored by the UCAS scholarship for international students. This project was also supported by the Chinese National Natural Science Foundation (grant no. U1602265, Mapping Karst Biodiversity in Yunnan), the Strategic Priority Research Program of the Chinese Academy of Sciences (grant # XDA20050202), and the Chinese Academy of Sciences Southeast Asia Biodiversity Research Center fund (grant # Y4ZK111B01) through Landscape Ecology Group, CIC, XTBG.</t>
  </si>
  <si>
    <t>0022-2372</t>
  </si>
  <si>
    <t>1545-1542</t>
  </si>
  <si>
    <t>J MAMMAL</t>
  </si>
  <si>
    <t>J. Mammal.</t>
  </si>
  <si>
    <t>FEB 17</t>
  </si>
  <si>
    <t>10.1093/jmammal/gyac060</t>
  </si>
  <si>
    <t>JUL 2022</t>
  </si>
  <si>
    <t>9D4CT</t>
  </si>
  <si>
    <t>WOS:000827400400001</t>
  </si>
  <si>
    <t>Raji, P; Shiny, R; Byju, G</t>
  </si>
  <si>
    <t>Raji, Pushpalatha; Shiny, Rajan; Byju, Gangadharan</t>
  </si>
  <si>
    <t>Impact of climate change on the potential geographical suitability of cassava and sweet potato vs. rice and potato in India</t>
  </si>
  <si>
    <t>THEORETICAL AND APPLIED CLIMATOLOGY</t>
  </si>
  <si>
    <t>EARTH SYSTEM MODEL</t>
  </si>
  <si>
    <t>The current study focused on determining the potential geographical suitability of cassava and sweet potato, two major tropical root crops of India, using the species distribution model, MaxEnt and QGIS. The model showed excellent performance based on the AUC (area under the ROC curve) values (&gt; 0.8) obtained during training and testing. District wise geographical suitability is analysed, and the results indicate an increase in the geographical suitability of cassava in the future with a percentage increase of 42, 41; 32, 43; and 33, 32 for 2030, 2050, and 2070, respectively, for the two representative concentration pathways (RCPs) 4.5 and 8.5. The same for sweet potato is 32, 25; 27, 31; and 23, 21, respectively. The geographical suitability of rice and potato is also tested in India in the future to compare the results of cassava and sweet potato. The percentage increase in rice suitability is 17, 15; 15, 17; and 13, 11 for 2030, 2050, and 2070, respectively, for the two RCPs about its current growing locations. The increase in geographical suitability of potato is 10, 11; 10, 9; and 10, 9%, respectively. The outcome of this study shares information about the highly suitable districts for cassava, sweet potato, rice, and potato across the Indian subcontinent in the future. It can assist the decision managers in diversifying crops to highly suitable areas to ensure food security.</t>
  </si>
  <si>
    <t>[Raji, Pushpalatha; Shiny, Rajan; Byju, Gangadharan] ICAR Cent Tuber Crops Res Inst, Thiruvananthapuram 695017, Kerala, India</t>
  </si>
  <si>
    <t>Indian Council of Agricultural Research (ICAR); ICAR - Central Tuber Crops Research Institute</t>
  </si>
  <si>
    <t>Byju, G (corresponding author), ICAR Cent Tuber Crops Res Inst, Thiruvananthapuram 695017, Kerala, India.</t>
  </si>
  <si>
    <t>byju.g@icar.gov.in</t>
  </si>
  <si>
    <t>G, Byju/D-6245-2019</t>
  </si>
  <si>
    <t>G, Byju/0000-0002-4340-5353</t>
  </si>
  <si>
    <t>Women Scientist Scheme, Department of Science &amp; Technology, India (DST WOS-A); ICAR-Central Tuber Crops Research Institute(ICAR-CTCRI), Thiruvananthapuram, India; All India Coordinated Research Project on Tuber Crops (AICRP-TC)</t>
  </si>
  <si>
    <t>We are thankful to the Women Scientist Scheme, Department of Science &amp; Technology, India (DST WOS-A); ICAR-Central Tuber Crops Research Institute (ICAR-CTCRI), Thiruvananthapuram, India; and All India Coordinated Research Project on Tuber Crops (AICRP-TC) for the complete support to fulfil this study. We are also acknowledging Fick and Hijmans (2017) for the Worldclim 2.1-historic and future climate data. We acknowledge Dr. Govindan Kutty M, Indian Institute of Space Science &amp; Technology, India, for the grammatical modification of the revised text.</t>
  </si>
  <si>
    <t>SPRINGER WIEN</t>
  </si>
  <si>
    <t>Vienna</t>
  </si>
  <si>
    <t>Prinz-Eugen-Strasse 8-10, A-1040 Vienna, AUSTRIA</t>
  </si>
  <si>
    <t>0177-798X</t>
  </si>
  <si>
    <t>1434-4483</t>
  </si>
  <si>
    <t>THEOR APPL CLIMATOL</t>
  </si>
  <si>
    <t>Theor. Appl. Climatol.</t>
  </si>
  <si>
    <t>3-4</t>
  </si>
  <si>
    <t>10.1007/s00704-021-03763-1</t>
  </si>
  <si>
    <t>SEP 2021</t>
  </si>
  <si>
    <t>Meteorology &amp; Atmospheric Sciences</t>
  </si>
  <si>
    <t>WR3IB</t>
  </si>
  <si>
    <t>WOS:000695114800001</t>
  </si>
  <si>
    <t>Ganesh, SR; Samarawickrama, VAMPK; Urs, AJ; Srikanthan, AN; Adhikari, OD</t>
  </si>
  <si>
    <t>Ganesh, S. R.; Samarawickrama, V. A. M. P. K.; Urs, A. J.; Srikanthan, A. N.; Adhikari, O. D.</t>
  </si>
  <si>
    <t>RESURRECTION OF Boiga ranawanei SAMARAWICKRAMA, SAMARAWICKRAMA, WIJESENA ET ORLOV, 2005, WITH EXPANDED DESCRIPTIONS AND SPECIES DISTRIBUTION MODELLING OF SOME INDIAN TAXA OF THE B. ceylonensis GROUP (REPTILIA: COLUBRIDAE)</t>
  </si>
  <si>
    <t>RUSSIAN JOURNAL OF HERPETOLOGY</t>
  </si>
  <si>
    <t>Boiga; distribution; head scalation; India; Kandy; MaxEnt; nomenclature; Sri Lanka; validity</t>
  </si>
  <si>
    <t>SERPENTES COLUBRIDAE; PHYLOGENY</t>
  </si>
  <si>
    <t>We resurrect the nominal taxon Boiga ranawanei Samarawickrama, Samarawickrama, Wijesena et Orlov, 2005 as a valid species endemic to Sri Lanka. We uphold the view that B. ranawanei is conspecific with what was previ-ously considered as the Sri Lankan population of 'B. beddomei'. The revised concept of B. beddomei as a species endemic to the Western Ghats of India and altogether absent from Sri Lanka necessitated the Sri Lankan 'B. bed-domei' population be conferred with the available nomen B. ranawanei. We also report on further specimens of the two Indian species closely associated with B. ranawanei - B. beddomei that was associated in a nomenclatural sense and B. flaviviridis that is associated in a taxonomic sense. Here, we expand the descriptions of B. beddomei and especially that of B. flaviviridis based on many more additional specimens from several localities across Pen-insular India. We again update the key to this group with the inclusion of B. ranawanei. We perform Species Dis-tribution Modelling (SDM) to elaborate on the recorded and simulated distribution range envelopes of the Indian taxa (B. flaviviridis, B. beddomei, B. nuchalis, B. thackerayi) in the B. ceylonesis group. Thus we explain the geo-graphical discontinuity among these taxa to further corroborate our findings on their taxonomic statuses.</t>
  </si>
  <si>
    <t>[Ganesh, S. R.] Chennai Snake Pk, Chennai 600022, Tamil Nadu, India; [Samarawickrama, V. A. M. P. K.] Edward &amp; Christie Pvt Ltd, Environm Div, 64-10 Nawala Rd, Nugegoda, Sri Lanka; [Urs, A. J.] 94 5th Cross,Raghavendra Colony, Bengaluru 560097, Karnataka, India; [Srikanthan, A. N.] Clark Univ, Dept Biol, Worcester, MA 01610 USA; [Adhikari, O. D.] Bombay Nat Hist Soc, Nat Hist collect, Hornbill House,Opp Lion Gate,SBS Road, Mumbai 400001, India</t>
  </si>
  <si>
    <t>Clark University</t>
  </si>
  <si>
    <t>Ganesh, SR (corresponding author), Chennai Snake Pk, Chennai 600022, Tamil Nadu, India.</t>
  </si>
  <si>
    <t>snakeranglerr@gmail.com; madurapk@yahoo.com; aishwaryaj.urs@gmail.com; peltopelor@gmail.com; proahaetulla@gmail.com</t>
  </si>
  <si>
    <t>, S.R.GANESH/AAV-7996-2020</t>
  </si>
  <si>
    <t>, S.R.GANESH/0000-0002-1947-8093; Srikanthan, Achyuthan/0000-0003-0570-3330</t>
  </si>
  <si>
    <t>FOLIUM PUBL CO</t>
  </si>
  <si>
    <t>MOSCOW</t>
  </si>
  <si>
    <t>58 DMITROVSKOE SHOSSE, P O BOX 42, MOSCOW, 00000, RUSSIA</t>
  </si>
  <si>
    <t>1026-2296</t>
  </si>
  <si>
    <t>RUSS J HERPETOL</t>
  </si>
  <si>
    <t>Russ. J. Herpetol.</t>
  </si>
  <si>
    <t>10.30906/1026-2296-2022-29-6-341-354</t>
  </si>
  <si>
    <t>8V2XE</t>
  </si>
  <si>
    <t>WOS:000930498500004</t>
  </si>
  <si>
    <t>Rathore, MK; Sharma, LK</t>
  </si>
  <si>
    <t>Rathore, Mahima Kanwar; Sharma, Laxmi Kant</t>
  </si>
  <si>
    <t>Efficacy of species distribution models (SDMs) for ecological realms to ascertain biological conservation and practices</t>
  </si>
  <si>
    <t>Species distribution model; Efficacy; Conservation and management; Ecological realms</t>
  </si>
  <si>
    <t>NICHE FACTOR-ANALYSIS; CLIMATE-CHANGE; HABITAT-SUITABILITY; POTENTIAL DISTRIBUTION; PROTECTED AREAS; ZOSTERA-NOLTII; RESTORATION; POPULATION; REGRESSION; MANAGEMENT</t>
  </si>
  <si>
    <t>SDMs are not new to conservation, but their popularity has increased dramatically in recent years. This step-by-step review provides an overview of the efficacy of SDMs in guiding restoration and conservation strategies across a wide range of ecological realms. Numerous studies have demonstrated the applicability of SDMs to various fields; however, their effectiveness has not been evaluated for a variety of ecosystems. Therefore, a survey and analysis of published work on the use of SDM in ecological rejuvenation and conservation from 2002 to 2023 (May) is conducted. The analysis found a total of 739 papers and the number of papers increased after 2016. The United States of America (135) had the most SDM implementations in conservation planning, followed by China (59), Australia (40), and other nations, according to the classification of the research area by country. In the model, Maxent (341) and in the areas, Forest (252) outperformed contenders for the number of papers published. This review will create a framework to aid in the following: (1) information about taxa and realms in need of protection, (2) selection of the best SDM approach according to study aim, focused species, and study area, and (3) supplemental techniques useful for better SDM output. In addition, it will discuss the advantages and disadvantages of various fundamental SDM algorithms in the context of ecological conservation.</t>
  </si>
  <si>
    <t>[Rathore, Mahima Kanwar; Sharma, Laxmi Kant] Cent Univ Rajasthan, Sch Earth Sci, Dept Environm Sci, Bandarsindri 305817, Ajmer, India</t>
  </si>
  <si>
    <t>Central University of Rajasthan (CURAJ)</t>
  </si>
  <si>
    <t>Sharma, LK (corresponding author), Cent Univ Rajasthan, Sch Earth Sci, Dept Environm Sci, Bandarsindri 305817, Ajmer, India.</t>
  </si>
  <si>
    <t>laxmikant_evs@curaj.ac.in</t>
  </si>
  <si>
    <t>Sharma, Laxmikant/I-4500-2015</t>
  </si>
  <si>
    <t>Sharma, Laxmikant/0000-0003-2911-2893</t>
  </si>
  <si>
    <t>University Grants Commission (UGC); CSIR-UGC NET-JRF fellowship [1017/ (CSIR-UGC NET-JUNE 2019)]</t>
  </si>
  <si>
    <t>University Grants Commission (UGC)(University Grants Commission, India); CSIR-UGC NET-JRF fellowship</t>
  </si>
  <si>
    <t>AcknowledgementsThe author wishes to acknowledge the support from the University Grants Commission (UGC) for providing funds under the CSIR-UGC NET-JRF fellowship (Ref no. 1017/ (CSIR-UGC NET-JUNE 2019). The Bibliometric analysis has been carried out on the software platform, i.e., VOSviewer, and ArcGIS is used to prepare Study area-wise publications distribution and are gratefully acknowledged.</t>
  </si>
  <si>
    <t>10.1007/s10531-023-02648-1</t>
  </si>
  <si>
    <t>M5SH1</t>
  </si>
  <si>
    <t>WOS:001012828200001</t>
  </si>
  <si>
    <t>Shameer, TT; Backer, SJ; Nandhini, S; Raman, S; Mujawar, AN; Yogesh, J; Kaushal, KK; Reddy, SR; Nazia, A; Sanil, R</t>
  </si>
  <si>
    <t>Shameer, Thekke Thumbath; Backer, Sulekha Jameela; Nandhini, Subramani; Raman, Sreehari; Mujawar, Azim Nisar; Yogesh, Jayakumar; Kaushal, Krishan Kumar; Reddy, Srinivas Ramachandra; Nazia, Anwar; Sanil, Raveendranathanpillai</t>
  </si>
  <si>
    <t>How do the sympatric forest mongooses coexist in the Western Ghats landscape? Insights from spatio-temporal approach</t>
  </si>
  <si>
    <t>COMMUNITY ECOLOGY</t>
  </si>
  <si>
    <t>Western Ghats; Endemic species; Spatio-temporal activity; Maxent modelling; Suitable niche</t>
  </si>
  <si>
    <t>ACTIVITY PATTERNS; SMALL MAMMALS; RAIN-FOREST; NICHES; POPULATION; AREAS</t>
  </si>
  <si>
    <t>Interactions shape the existence, abundance, and dynamics of species in an ecological community. Using ecological niche modelling and temporal analysis, we investigated the spatio-temporal partitioning of three sympatric mongooses within the Western Ghats, India: ruddy mongoose (Urva smithii), stripe-necked mongoose (Urva vitticollis), and brown mongoose (Urva fusca). We attempted to determine the distribution of sympatric mongooses in a larger area, such as the Western Ghats, how they would coexist, and how they would be active. We used data from camera traps, direct sighting reports, and published literature occurrence records. For niche models, we used environment variables like climate, elevation, land cover, forest cover, tree density, highways, streams, and global human footprint. The temporal pattern was estimated using the time data from camera traps. Mongoose distribution was found to be primarily influenced by precipitation and elevation, with a considerable response to water bodies. The brown mongoose is nocturnal, whereas the other two are diurnal with non-identical activity peaks that correspond to sympatric adjustments. The brown and stripe-necked mongooses have a higher level of highly suitable niche overlap than the ruddy mongoose. It is possible that the sympatric temporal adjustment evolved as a result of speciation. The study consolidates baseline information on spatio-temporal partitioning of less studied mongooses which may be useful in understanding the complex community ecology of the Western Ghats landscape from a conservation point of view.</t>
  </si>
  <si>
    <t>[Shameer, Thekke Thumbath; Backer, Sulekha Jameela; Nandhini, Subramani; Yogesh, Jayakumar; Nazia, Anwar; Sanil, Raveendranathanpillai] Govt Arts Coll, Dept Zool &amp; Wildlife Biol, Mol Biodivers Lab, Udhagamandalam 643002, Tamil Nadu, India; [Nandhini, Subramani; Yogesh, Jayakumar; Kaushal, Krishan Kumar; Reddy, Srinivas Ramachandra] Tamilnadu Trust, Mudumalai Tiger Conservat Fdn, Udhagamandalam 643001, Tamil Nadu, India; [Raman, Sreehari] Kerala Agr Univ, Coll Forestry, Dept Wildlife Sci, Trichur 680656, Kerala, India; [Mujawar, Azim Nisar] Near Samata High Sch, Sangaonkar Pk, Kolhapur 416003, Maharashtra, India; [Kaushal, Krishan Kumar; Reddy, Srinivas Ramachandra] Off Field Director &amp; Chief Conservator Forest, Mudumalai Tiger Reserve,Mukkurthi Natl Pk, Udhagamandalam 643001, Tamil Nadu, India</t>
  </si>
  <si>
    <t>Sanil, R (corresponding author), Govt Arts Coll, Dept Zool &amp; Wildlife Biol, Mol Biodivers Lab, Udhagamandalam 643002, Tamil Nadu, India.</t>
  </si>
  <si>
    <t>sanitravi@live.in</t>
  </si>
  <si>
    <t>Jameela Backer, Sulekha/0000-0002-4065-1372; Raveendranathanpillai, Sanil/0000-0003-2226-2012; Raman, Sreehari/0000-0001-9812-1166; thekke thumbath, shameer/0000-0002-2306-1821</t>
  </si>
  <si>
    <t>1585-8553</t>
  </si>
  <si>
    <t>1588-2756</t>
  </si>
  <si>
    <t>COMMUNITY ECOL</t>
  </si>
  <si>
    <t>Community Ecol.</t>
  </si>
  <si>
    <t>10.1007/s42974-022-00101-x</t>
  </si>
  <si>
    <t>3L5ZA</t>
  </si>
  <si>
    <t>WOS:000830281400001</t>
  </si>
  <si>
    <t>Iralu, V; Mir, AH; Adhikari, D; Choudhury, H; Upadhaya, K</t>
  </si>
  <si>
    <t>Iralu, Viheno; Mir, Aabid Hussain; Adhikari, Dibyendu; Choudhury, Hiranjit; Upadhaya, Krishna</t>
  </si>
  <si>
    <t>Complementing habitat distribution model with land use land cover for conservation of the rare and threatened tree Magnolia punduana Hk. f &amp; Th. in northeast India</t>
  </si>
  <si>
    <t>Enhanced vegetation index; Habitat characterization; Land use; Magnolia; Maxent</t>
  </si>
  <si>
    <t>POTENTIAL DISTRIBUTION; SPECIES DISTRIBUTIONS; MEDICINAL-PLANT; FOREST; LANDSCAPE; MICROCLIMATE; PERFORMANCE; VEGETATION; DIVERSITY; GRADIENTS</t>
  </si>
  <si>
    <t>Predictive distribution models are widely used in species conservation planning. However, identifying specific sites for undertaking conservation action such as reintroduction pose a practical challenge for practitioners. We demonstrate that the potential habitat distribution models intersected with existing land use and land cover (LULC) map helped in identifying the specific conservation areas with greater confidence. We used a case of Magnolia punduana Hk. f &amp; Th. (Magnoliaceae)-a threatened and rare tree species distributed in the Khasi, Jaintia and Garo Hills of northeast India at an elevation range of 800-1600 m asl. We modeled the distribution of potential habitats of the species using maximum entropy (Maxent) software, moderate resolution imaging spectroradiometer (MODIS) imageries, and ASTER-based digital elevation data. Amongst the environmental variables, elevation and the EVI for the months of May, June and July had a collective contribution of &gt; 70%, indicating their dominant role in determining the potential habitat. The predicted potential habitat of the species covered similar to 2.88% area of the state in the southern part of the Khasi and Jaintia hills with a few patches in Garo hills. However, intersection of the potential distribution area map with the existing forest cover map of the study area showed similar to 3853 ha of the state, has high suitability. The ground-truthing of the high suitability regions revealed that they are similar to the species' original habitat and may support conservation-related activities such as habitat protection, restoration, and species (re)introduction.</t>
  </si>
  <si>
    <t>[Iralu, Viheno] Zunheboto Govt Coll, Dept Environm Sci, Zunheboto 798620, India; [Mir, Aabid Hussain] Univ Kashmir, Ctr Res Dev, Hazratbal Srinagar 190006, India; [Adhikari, Dibyendu] CSIR Natl Bot Res Inst, Plant Ecol &amp; Climate Change Sci Div, Lucknow 226001, India; [Choudhury, Hiranjit; Upadhaya, Krishna] North Eastern Hill Univ, Dept Basic Sci &amp; Social Sci, Shillong 793022, India</t>
  </si>
  <si>
    <t>University of Kashmir; Council of Scientific &amp; Industrial Research (CSIR) - India; CSIR - National Botanical Research Institute (NBRI); North Eastern Hill University</t>
  </si>
  <si>
    <t>Upadhaya, K (corresponding author), North Eastern Hill Univ, Dept Basic Sci &amp; Social Sci, Shillong 793022, India.</t>
  </si>
  <si>
    <t>upkri@yahoo.com</t>
  </si>
  <si>
    <t>University Grants Commission (U.G.C.) [F1-17.1/2013-14/RGNF-2013-14-ST-NAG-43868/ (SA-III/Website)]</t>
  </si>
  <si>
    <t>University Grants Commission (U.G.C.)(University Grants Commission, India)</t>
  </si>
  <si>
    <t>The authors are thankful to the Headman and local people of various localities for their help and support during the field work. The first author acknowledges the financial support received from the University Grants Commission (U.G.C.) in the form of RGNF-JRF (F1-17.1/2013-14/RGNF-2013-14-ST-NAG-43868/ (SA-III/Website).</t>
  </si>
  <si>
    <t>10.1007/s11355-023-00567-5</t>
  </si>
  <si>
    <t>WOS:001002585800001</t>
  </si>
  <si>
    <t>Konwar, P; Das, B; Kumar, M; Banik, D</t>
  </si>
  <si>
    <t>Konwar, Parthapratim; Das, Bikas; Kumar, Manoj; Banik, Dipanwita</t>
  </si>
  <si>
    <t>Predicting the impact of climate change on habitat suitability and morphological traits of Begonia aborensis Dunn in Northeastern India: an endemic taxon of Indo-Myanmar hotspot</t>
  </si>
  <si>
    <t>Begoniaceae; Conservation; Environmental niche modeling; Rare; Sphenanthera; Threatened</t>
  </si>
  <si>
    <t>CACHAR HILLS DISTRICT; SPECIES VULNERABILITY; LEAF-SIZE; PERFORMANCE; RAINFALL; MODELS; TRIBES; ASSAM</t>
  </si>
  <si>
    <t>As climate change induces habitat shifts, bioclimatic variables are used in suitable habitat modeling to predict species migration. Begonia aborensis Dunn of sect. Sphenanthera (Hassk.) Warb. (Begoniaceae), a native species to Abor hills was categorized as 'Rare' in India. The study aimed to generate ecological niche modeling of B. aborensis, identify the influential bioclimatic factors, and trait analysis to detect the informative morphological traits of the species by ancestral reconstruction. Maxent version 3.3.3 was employed for ENM at 30 arc-second which showed an AUC value &lt; 1, and highly suitable habitats in parts of Arunachal Pradesh, Meghalaya, and Nagaland. The annual precipitation, precipitation of the driest month, elevation, and annual mean temperature were found as the most influential bioclimatic predictors. The Representative Concentration Pathway (RCP) scenarios of greenhouse gas emission for 2050 and 2070 showed suitability potential as 3.62% (119,327.65 km(2)) and 4.29% (141,023.58 km(2)) by RCP 2.6, 4.41% (144,968.3 km(2)) and 3.98% (130,833 km(2)) by RCP 4.5 and 4.1% (134,777.7 km(2)) and 3.53% (116,040.38 km(2)) by RCP 8.5 respectively, compared to decline from current range 3.70% (121,765.26 km(2)) in the long term. The ancestral reconstruction by Mesquite v.3.70 showed bioclimatic variables linked to character states such as denticulate leaf margin, and fleshy fruits without horns or wings as ecologically informative character states in B. aborensis and as an indicator of the distribution of the species in heavy rainfall regions. [GRAPHICS]</t>
  </si>
  <si>
    <t>[Konwar, Parthapratim; Das, Bikas; Kumar, Manoj; Banik, Dipanwita] CSIR, North East Inst Sci &amp; Technol, Agrotechnol &amp; Rural Dev Div, Jorhat 785006, Assam, India; [Konwar, Parthapratim; Das, Bikas; Kumar, Manoj; Banik, Dipanwita] Acad Sci &amp; Innovat Res AcSIR, Ghaziabad 201002, India</t>
  </si>
  <si>
    <t>Council of Scientific &amp; Industrial Research (CSIR) - India; CSIR - North East Institute of Science &amp; Technology (NEIST); Academy of Scientific &amp; Innovative Research (AcSIR)</t>
  </si>
  <si>
    <t>Banik, D (corresponding author), CSIR, North East Inst Sci &amp; Technol, Agrotechnol &amp; Rural Dev Div, Jorhat 785006, Assam, India.;Banik, D (corresponding author), Acad Sci &amp; Innovat Res AcSIR, Ghaziabad 201002, India.</t>
  </si>
  <si>
    <t>konwar.parthapratim@gmail.com; bikasdas6@gmail.com; digboi.manojkumar2019@gmail.com; banikdipanwita@yahoo.com</t>
  </si>
  <si>
    <t>Council of Scientific and Industrial Research, Ministry of Science amp; Technology, Govt. of India, New Delhi under CSIR FBR project [MLP0041]; CSIR, Govt. of India, New Delhi</t>
  </si>
  <si>
    <t>Council of Scientific and Industrial Research, Ministry of Science amp; Technology, Govt. of India, New Delhi under CSIR FBR project; CSIR, Govt. of India, New Delhi(Council of Scientific &amp; Industrial Research (CSIR) - India)</t>
  </si>
  <si>
    <t>The study was funded by the Council of Scientific and Industrial Research, Ministry of Science &amp; amp; Technology, Govt. of India, New Delhi under CSIR FBR project MLP0041. All the authors acknowledge the Academy of Scientific and Innovative Research (AcSIR), Ghaziabad-201002, India for providing a platform to carry out the work, Director, Botanical Survey of India, In-charge of Itanagar Circle, BSI,&amp; nbsp;Arunachal Pradesh, In-charge of &amp; nbsp;Eastern Circle, BSI,&amp; nbsp;Shillong, Meghalaya, In-charge of &amp; nbsp;Sikkim Himalayan Circle, BSI,&amp; nbsp;Gangtok for permission to &amp; nbsp;consult herbarium specimens and, Director, CSIR-NEIST for the all the logistics and support; and CSIR, Govt. of India, New Delhi for overall support.</t>
  </si>
  <si>
    <t>2023 JUL 1</t>
  </si>
  <si>
    <t>10.1007/s40415-023-00895-8</t>
  </si>
  <si>
    <t>L3CP6</t>
  </si>
  <si>
    <t>WOS:001022075100001</t>
  </si>
  <si>
    <t>Meena, RK; Negi, N; Shankhwar, R; Bhandari, MS; Kant, R; Pandey, S; Kumar, N; Sharma, R; Ginwal, HS</t>
  </si>
  <si>
    <t>Meena, Rajendra K.; Negi, Nitika; Shankhwar, Rajeev; Bhandari, Maneesh S.; Kant, Rama; Pandey, Shailesh; Kumar, Narinder; Sharma, Rajesh; Ginwal, Harish S.</t>
  </si>
  <si>
    <t>Ecological niche modelling and population genetic analysis of Indian temperate bamboo Drepanostachyum falcatum in the western Himalayas</t>
  </si>
  <si>
    <t>Bamboo; Drepanostachyum falcatum; ENM; Genetic diversity; Genetic structure; MaxEnt</t>
  </si>
  <si>
    <t>PERIPHERAL-POPULATIONS; DIVERSITY; PLANT; CLIMATE; SOFTWARE; DIFFERENTIATION; DISTRIBUTIONS; SPECIATION; HISTORY; ERRORS</t>
  </si>
  <si>
    <t>The present study was conducted to understand the key ecological and biological questions of conservation importance in Drepanostachyum falcatum which aimed to map potential distribution in the western Himalayas and decipher spatial genetic structure. Eco-distribution maps were generated through ecological niche modelling using the Maximum Entropy (MaxEnt) algorithm implemented with 228 geocoordinates of species presence and 12 bioclimatic variables. Concomitantly, 26 natural populations in the western Himalayas were genetically analysed using ten genomic sequence-tagged microsatellite (STMS) markers. Model-derived distribution was adequately supported with appropriate statistical measures, such as area under the 'receiver operating characteristics (ROC)' curve (AUC; 0.917 +/- 0.034), Kappa (K; 0.418), normalized mutual information (NMI; 0.673) and true skill statistic (TSS; 0.715). Further, Jackknife test and response curves showed that the precipitation (pre- and post-monsoon) and temperature (average throughout the year and pre-monsoon) maximize the probabilistic distribution of D. falcatum. We recorded a wide and abundant (4096.86 km(2)) distribution of D. falcatum in the western Himalayas with maximum occurrence at 1500 to 2500 m asl. Furthermore, marker analysis exemplified high gene diversity with low genetic differentiation in D. falcatum. Relatively, the populations of Uttarakhand are more genetically diverse than Himachal Pradesh, whereas within the Uttarakhand, the Garhwal region captured a higher allelic diversity than Kumaon. Clustering and structure analysis indicated two major gene pools, where genetic admixing appeared to be controlled by long-distance gene flow, horizontal geographical distance, aspect, and precipitation. Both the species distribution map and population genetic structure derived herein may serve as valuable resources for conservation and management of Himalayan hill bamboos.</t>
  </si>
  <si>
    <t>[Meena, Rajendra K.; Negi, Nitika; Shankhwar, Rajeev; Bhandari, Maneesh S.; Kant, Rama; Ginwal, Harish S.] Forest Res Inst, Div Genet &amp; Tree Improvement, Dehra Dun 248195, Uttarakhand, India; [Pandey, Shailesh] Forest Res Inst, Div Forest Protect, Forest Pathol Discipline, Dehra Dun 248006, Uttarakhand, India; [Kumar, Narinder; Sharma, Rajesh] Himalayan Forest Res Inst, Div Genet &amp; Tree Improvement, Shimla 171013, Himachal Prades, India; [Sharma, Rajesh] Indian Council Forestry Res &amp; Educ, Div Biodivers &amp; Climate Change, Dehra Dun 248006, Uttarakhand, India</t>
  </si>
  <si>
    <t>Indian Council of Forestry Research &amp; Education (ICFRE); Forest Research Institute (FRI); Indian Council of Forestry Research &amp; Education (ICFRE); Forest Research Institute (FRI); Indian Council of Forestry Research &amp; Education (ICFRE); Himalayan Forest Research Institute (HFRI); Indian Council of Forestry Research &amp; Education (ICFRE)</t>
  </si>
  <si>
    <t>Meena, RK (corresponding author), Forest Res Inst, Div Genet &amp; Tree Improvement, Dehra Dun 248195, Uttarakhand, India.</t>
  </si>
  <si>
    <t>rajnrcpb@gmail.com</t>
  </si>
  <si>
    <t>Negi, Nitika/AAT-6491-2021</t>
  </si>
  <si>
    <t>Indian Council of Forestry Research and Education (ICFRE), Dehradun [OG-49/CR-19]</t>
  </si>
  <si>
    <t>Indian Council of Forestry Research and Education (ICFRE), Dehradun</t>
  </si>
  <si>
    <t>The work was financially supported by Indian Council of Forestry Research and Education (ICFRE), Dehradun as a research project [OG-49/CR-19].</t>
  </si>
  <si>
    <t>10.1007/s10265-023-01465-5</t>
  </si>
  <si>
    <t>MAY 2023</t>
  </si>
  <si>
    <t>I3ZQ5</t>
  </si>
  <si>
    <t>WOS:000981344400001</t>
  </si>
  <si>
    <t>Barik, SK; Behera, MD; Adhikari, D</t>
  </si>
  <si>
    <t>Barik, S. K.; Behera, Mukunda Dev; Adhikari, D.</t>
  </si>
  <si>
    <t>Realizing certainty in an uncertain future climate: modeling suitable areas for conserving wild Citrus species under different change scenarios in India</t>
  </si>
  <si>
    <t>Wild relatives of Citrus; Climate change; MaxEnt; Distribution in India</t>
  </si>
  <si>
    <t>GENETIC DIVERSITY; NORTHEAST INDIA; IMPACT; VULNERABILITY; CONSERVATION; BIODIVERSITY; COLLECTION</t>
  </si>
  <si>
    <t>Citrus is an important horticultural crop of India and is often prone to diseases, particularly under increased temperature scenarios. For developing disease-resistant Citrus varieties, conservation of wild relatives is extremely important. However, our knowledge on temperature tolerance of these wild relatives of Citrus to varied climate change scenarios is extremely limited. Therefore, we determined the climatic niche of six wild relatives of cultivated Citrus species (C. indica Tanaka, C. karna Rafin., C. latipes (Swingle) Tanaka, C. macroptera Montrouz., C. medica L., and C. sinensis (L.) Osbeck.) and identified the geographical areas in India that would remain climatically stable in future through ecological niche modeling (ENM). Raster data on 19 bioclimatic variables with a resolution of 0.04 degrees were used to generate niche models for each Citrus species that delineated their potential distribution areas. Future species distribution predictions for the year 2050 were made using the climate change scenarios from the most appropriate climate models, i.e., IPSL-CM5A-LR and NIMR-HADGEM2-AO with four Representative Concentration Pathways (RCPs). Ensemble of current and future projections was used to identify climatically stable areas for each species. Precipitation-related bioclimatic variables were the key climatic determinants for the modeled distribution pattern. The consensus of current and future projections suggests that most areas with stable climates for the species in the future would be available in the northeastern states of Arunachal Pradesh, Meghalaya, Mizoram, and Tripura. Efforts for in situ conservation and establishment of germplasm banks and citrus orchards may be encouraged in these identified areas.</t>
  </si>
  <si>
    <t>[Barik, S. K.] CSIR, Natl Bot Res Inst, Rana Pratap Marg, Lucknow 226001, Uttar Pradesh, India; [Behera, Mukunda Dev] Indian Inst Technol IIT, Sch Water Resources, Ctr Oceans Rivers Atmosphere &amp; Land Sci, Kharagpur 721302, W Bengal, India; [Adhikari, D.] CSIR, Plant Ecol &amp; Climate Change Sci Div, Natl Bot Res Inst, Rana Pratap Marg, Lucknow 226001, Uttar Pradesh, India</t>
  </si>
  <si>
    <t>Council of Scientific &amp; Industrial Research (CSIR) - India; CSIR - National Botanical Research Institute (NBRI); Indian Institute of Technology System (IIT System); Indian Institute of Technology (IIT) - Kharagpur; Indian Institute of Technology (IIT) - Madras; Council of Scientific &amp; Industrial Research (CSIR) - India; CSIR - National Botanical Research Institute (NBRI)</t>
  </si>
  <si>
    <t>Adhikari, D (corresponding author), CSIR, Plant Ecol &amp; Climate Change Sci Div, Natl Bot Res Inst, Rana Pratap Marg, Lucknow 226001, Uttar Pradesh, India.</t>
  </si>
  <si>
    <t>dibyenduadhikari@gmail.com</t>
  </si>
  <si>
    <t>barik, Saroja kumar/F-7652-2019</t>
  </si>
  <si>
    <t>barik, Saroja kumar/0000-0003-3025-1903</t>
  </si>
  <si>
    <t>Water and Power Consultancy Services (WAPCOS), Ministry of Water Resources, Government of India; Government of Arunachal Pradesh; Department of Biotechnology (DBT), Government of India</t>
  </si>
  <si>
    <t>Water and Power Consultancy Services (WAPCOS), Ministry of Water Resources, Government of India; Government of Arunachal Pradesh; Department of Biotechnology (DBT), Government of India(Department of Biotechnology (DBT) India)</t>
  </si>
  <si>
    <t>Financial support received from Water and Power Consultancy Services (WAPCOS), Ministry of Water Resources, Government of India; Government of Arunachal Pradesh; and the Department of Biotechnology (DBT), Government of India is gratefully acknowledged. This manuscript has the institutional communication number CSIR-NBRI_MS/2022/02/07.</t>
  </si>
  <si>
    <t>10.1007/s10661-022-10556-0</t>
  </si>
  <si>
    <t>5F2LV</t>
  </si>
  <si>
    <t>WOS:000866152400006</t>
  </si>
  <si>
    <t>Sureshmarimuthu, S; Babu, S; Honnavalli, NK; Rajeshkumar, N</t>
  </si>
  <si>
    <t>Sureshmarimuthu, Shanmugavel; Babu, Santhanakrishnan; Honnavalli, Nagaraj Kumara; Rajeshkumar, Nagaraj</t>
  </si>
  <si>
    <t>Where do the tropical owls roost: multiscale habitat variables explain roost site selection by two sympatric Otus species in the Andaman archipelago, India</t>
  </si>
  <si>
    <t>ACTA ORNITHOLOGICA</t>
  </si>
  <si>
    <t>Otus; Andaman; roost site; hierarchical approach; evergreen; Maxent</t>
  </si>
  <si>
    <t>SAW-WHET OWLS; SPOTTED OWLS; ATHENE-CUNICULARIA; NICOBAR ISLANDS; BEHAVIOR; EXPOSURE; FOREST; WINTER; BIRDS</t>
  </si>
  <si>
    <t>Understanding the niche differentiation between sympatric species that permit species to coexist and partition resource is the central concept in ecology. In this context, we evaluated the differences in roost site resources between two sympatric Otus species - Andaman Scops-owl Otus balli and Oriental Scops-owl Otus sunia in the Andaman Islands using a multi-scale approach. We measured variables that influence roost site use by owls at three different scales (tree, patch and macro). A total of 38 and 69 independent roost locations of O. balli and O. sunia respectively were recorded. We found that both species showed a high preference for Arecaceae plants at tree scale, possibly for their spiny structures that could offer protection. But both species showed different selection patterns at the patch and macro scales. At the patch scale, O. balli selected roosting sites in patches with relatively mature tree stands (characterised by higher tree height, girth at breast height and canopy cover) with thick understory cover (understory cover, height, and herbaceous elements). In contrast, O. sunia was found to select trees in secondary or highly disturbed forests. Land use and land cover types distinguish both species from their habitat preferences at a macro scale with a very low predicted overlap. The area of potential roost sites is very low for O. balli when compared to O. sunia. Our findings suggest that the two sympatric species' preferences for roost sites are shaped by the characteristics of evergreen forests of the Andaman Islands. Hence, any further changes to this forest type may have adverse effects on the endemic O. balli.</t>
  </si>
  <si>
    <t>[Sureshmarimuthu, Shanmugavel; Babu, Santhanakrishnan; Honnavalli, Nagaraj Kumara; Rajeshkumar, Nagaraj] Salim Ali Ctr Ornithol &amp; Nat Hist, Coimbatore 641108, Tamil Nadu, India; [Sureshmarimuthu, Shanmugavel] Manipal Acad Higher Educ, Udupi, Karnataka, India; [Rajeshkumar, Nagaraj] Silent Valley Natl Pk, Kerala Forests &amp; Wildlife Dept, Mukkali Post, Palakkad 678582, Kerala, India</t>
  </si>
  <si>
    <t>Salim Ali Center for Ornithology &amp; Natural History (SACON); Manipal Academy of Higher Education (MAHE)</t>
  </si>
  <si>
    <t>Babu, S (corresponding author), Salim Ali Ctr Ornithol &amp; Nat Hist, Coimbatore 641108, Tamil Nadu, India.</t>
  </si>
  <si>
    <t>sanbabs@gmail.com</t>
  </si>
  <si>
    <t>DST-SERB [SR/SO/AS127/2012]</t>
  </si>
  <si>
    <t>DST-SERB(Department of Science &amp; Technology (India)Science Engineering Research Board (SERB), India)</t>
  </si>
  <si>
    <t>This article is part of the project funded by DST-SERB, Govt. of India (grant number: SR/SO/AS127/2012 dated 27/05/2013). We greatly acknowledge the Andaman Forest Department for the research permission and unremitting support. We also thank Directors of SACON for their continuous support. The field assistance of Mr. Kannan and Mr. Tamiliniyan is highly appreciated.</t>
  </si>
  <si>
    <t>MUSEUM &amp; INST ZOOLOGY</t>
  </si>
  <si>
    <t>WARSAW</t>
  </si>
  <si>
    <t>WILCZA 64, PL-00-679 WARSAW, POLAND</t>
  </si>
  <si>
    <t>0001-6454</t>
  </si>
  <si>
    <t>1734-8471</t>
  </si>
  <si>
    <t>ACTA ORNITHOL</t>
  </si>
  <si>
    <t>Acta Ornithol.</t>
  </si>
  <si>
    <t>WIN</t>
  </si>
  <si>
    <t>10.3161/00016454AO2022.57.2.006</t>
  </si>
  <si>
    <t>I9VX9</t>
  </si>
  <si>
    <t>WOS:001006197600006</t>
  </si>
  <si>
    <t>Dad, JM; Rashid, I; Chen, AP</t>
  </si>
  <si>
    <t>Dad, Javaid M.; Rashid, Irfan; Chen, Anping</t>
  </si>
  <si>
    <t>Is climate change pushing gymnosperms against the wall in the northwestern Himalayas?</t>
  </si>
  <si>
    <t>Climate change; Conservation; Gymnosperms; Habitat suitability; Himalayas; MaxEnt</t>
  </si>
  <si>
    <t>SPECIES DISTRIBUTION MODELS; CHANGE IMPACTS; FUTURE; PRECIPITATION; ACCURACY; CONSERVATION; TEMPERATURE; PREDICTION; DIVERSITY; MAXIMUM</t>
  </si>
  <si>
    <t>Primarily occurring at the cold and high-elevation end of the climatic spectrum, gymnosperms could be especially vulnerable to climate change. Here, we assessed the potential distribution of wild gymnosperm species under current and projected future climates across the northwestern Himalayas in order to identify the species with higher risks of habitat loss. Using 1200 occurrence records of 19 gymnosperm species distributed across three biogeographically distinct regions of the northwestern Himalayas, we checked species spatial autocorrelation and then thinned the records using 5 x 5 km grid cells resulting in 390 geo-referenced points for generating species distribution models (SDMs) using six bioclimatic variables and elevation. The projected changes were modeled over time periods of 2040-2060 and 2061-2080 under Representative Concentration Pathways (RCPs) 2.6, 4.5, and 8.5, using bioclimatic variables from four global circulation models (GCMs). The predictor variables with the highest permutation values were annual precipitation (mean: 30.26%, range: 0.13-73.73%), elevation (mean: 14.48%, range: 0.06-46.49%), and annual mean temperature (mean: 11.94%, range: 0-61.84%) while relatively small differences were observed in other environmental variables. Under the projected future climate scenarios, all conifers are expected to exhibit a steady reduction in their extent of high potential areas (HPA) except for Pinus roxburghii, with the decline being more severe for Abies pindrow, A. spectabilis, and Picea smithiana in both near (2050) and more distant (2070) futures. Steady reductions in distribution were projected across the sub-tropical and temperate regions, but no such trend was observed in the arid cold regions. Our quantitative assessment of potential distribution ranges might be used to develop science-based adaptation policies to improve the resilience of vulnerable gymnosperms and their natural ecosystems to current and future climate change across the northwestern Himalayas.</t>
  </si>
  <si>
    <t>[Dad, Javaid M.; Rashid, Irfan] Univ Kashmir, Dept Bot, Srinagar 190006, Jammu &amp; Kashmir, India; [Chen, Anping] Colorado State Univ, Dept Biol, Ft Collins, CO USA; [Chen, Anping] Colorado State Univ, Grad Degree Program Ecol, Ft Collins, CO USA</t>
  </si>
  <si>
    <t>University of Kashmir; Colorado State University; Colorado State University</t>
  </si>
  <si>
    <t>ss.sajad@gmail.com; irfanrashid@uok.edu.in; anping.chen@colostate.edu</t>
  </si>
  <si>
    <t>Chen, Anping/ITV-5112-2023; Chen, Anping/H-9960-2014; Rashid, Irfan/HJH-9395-2023</t>
  </si>
  <si>
    <t>Chen, Anping/0000-0003-2085-3863; Chen, Anping/0000-0003-2085-3863; Rashid, Irfan/0000-0002-9304-228X</t>
  </si>
  <si>
    <t>Human Resource Development Group (HRDG) of the Council of Scientific &amp; Industrial Research (CSIR), India, under Senior Research Associateship (Scientist's Pool Schemes) Program</t>
  </si>
  <si>
    <t>This work was supported by the Human Resource Development Group (HRDG) of the Council of Scientific &amp; Industrial Research (CSIR), India, under Senior Research Associateship (Scientist's Pool Schemes) Program.</t>
  </si>
  <si>
    <t>10.1007/s10113-023-02050-1</t>
  </si>
  <si>
    <t>A2VW6</t>
  </si>
  <si>
    <t>WOS:000953771300001</t>
  </si>
  <si>
    <t>Anakha, M; Sreenath, KR; Joshi, KK; Shelton, P; Nameer, PO; Menon, NN</t>
  </si>
  <si>
    <t>Anakha, M.; Sreenath, K. R.; Joshi, K. K.; Shelton, P.; Nameer, P. O.; Menon, Nandini N.</t>
  </si>
  <si>
    <t>Predicting the geographical distribution of Acropora muricata in two lesser-known reef systems of the Andaman Sea</t>
  </si>
  <si>
    <t>JOURNAL OF COASTAL CONSERVATION</t>
  </si>
  <si>
    <t>Species distribution modelling; Maxent; Mergui Archipelago; Hard corals; Nicobar Islands; A.muricata</t>
  </si>
  <si>
    <t>CLIMATE-CHANGE; SPECIES DISTRIBUTIONS; INDIAN-OCEAN; CORAL-REEFS; CIRCULATION; SELECTION; HABITAT; BAY; OCEANOGRAPHY; SEDIMENTS</t>
  </si>
  <si>
    <t>Coral reefs are undergoing deterioration worldwide due to climate and anthropogenic stressors, notwithstanding the enormous support they provide to marine biodiversity and the essential services to humans. Knowledge about the extent of hard coral distribution is a key requirement for designing conservation strategies such as Marine Protected Areas(MPA). The transboundary island groups of the Andaman Sea-Andaman, Nicobar and Mergui Archipelagos-are largely underexplored and less managed due to their remoteness and various political constraints. In the present study, we developed a maximum entropy (Maxent) based distribution model for the stony coral Acropora muricata by using records of its occurrence and 14 remotely sensed environmental variables along with bathymetry and distance from the shore as predictors. Our model predicted this species' current distribution, with the mean area under the receiver operating characteristic curve (AUC) value of 0.908. The important predictor variables determining the distribution were bathymetry, distance from the shore, calcite, PAR, and ocean current. Many of the unexplored islands, seamounts and shallow patches of the Andaman Sea such as Cinque Island, Invisible Bank, Batti Malv Island, Tillanchong island, Narcondam, Barren island, Than, Dunkin, Cash Island, the southern tip of Zadetkyi, Bruer, Graham, Clara Island, Buda, Lord Loughborough Island, Quoin Island, Tachai, Koh Bon, Ko Payang and several other unnamed sites were predicted as potential areas of occurrence of A. muricata as per this study. The presence of this species, which is the most common hard coral in the Indo-Pacific, indicates the existence of coral reef ecosystems in these areas. Such habitats and the region's proximity towards the coral triangle imply better chances of connectivity and resilience. This study will contribute toward designing a transboundary conservation network and developing management plans to maintain sustainable fisheries.</t>
  </si>
  <si>
    <t>[Anakha, M.; Nameer, P. O.] Kerala Agr Univ, Coll Climate Change &amp; Environm Sci, Trichur 680656, Kerala, India; [Anakha, M.] Kerala Univ Fisheries &amp; Ocean Sci, Fac Ocean Sci &amp; Technol, Kochi 682506, Kerala, India; [Anakha, M.; Sreenath, K. R.; Joshi, K. K.] Cent Marine Fisheries Res Inst, Marine Biodivers Div, Kochi 682018, Kerala, India; [Shelton, P.] Cent Marine Fisheries Res Inst, Fisheries Environm Management Div, Kochi 682018, Kerala, India; [Menon, Nandini N.] Nansen Environm Res Ctr India, Kochi 682506, Kerala, India</t>
  </si>
  <si>
    <t>Kerala University of Fisheries &amp; Ocean Studies; Indian Council of Agricultural Research (ICAR); ICAR - Central Marine Fisheries Research Institute; Indian Council of Agricultural Research (ICAR); ICAR - Central Marine Fisheries Research Institute</t>
  </si>
  <si>
    <t>Sreenath, KR (corresponding author), Cent Marine Fisheries Res Inst, Marine Biodivers Div, Kochi 682018, Kerala, India.</t>
  </si>
  <si>
    <t>anakhasarga@gmail.com; sreenath.ramanathan@icar.gov.in; joshyguru@gmail.com; shelton_padua@yahoo.com; nameerpo@gmail.com; menonnandini.n@gmail.com</t>
  </si>
  <si>
    <t>K, Joshi K./0000-0002-8362-6433; K. R., Sreenath/0000-0003-1508-6305; PO, Nameer/0000-0001-7110-6740</t>
  </si>
  <si>
    <t>ICAR- Central Marine Fisheries Research Institute; Kerala Agricultural University; NICRA</t>
  </si>
  <si>
    <t>ICAR- Central Marine Fisheries Research Institute(Indian Council of Agricultural Research (ICAR)); Kerala Agricultural University; NICRA</t>
  </si>
  <si>
    <t>The authors acknowledge the Director, ICAR- Central Marine Fisheries Research Institute; the Vice-Chancellor, Kerala Agricultural University and NICRA Project for providing the support and facilities.</t>
  </si>
  <si>
    <t>1400-0350</t>
  </si>
  <si>
    <t>1874-7841</t>
  </si>
  <si>
    <t>J COAST CONSERV</t>
  </si>
  <si>
    <t>J. Coast. Conserv.</t>
  </si>
  <si>
    <t>10.1007/s11852-022-00925-9</t>
  </si>
  <si>
    <t>Biodiversity Conservation; Environmental Sciences; Marine &amp; Freshwater Biology; Water Resources</t>
  </si>
  <si>
    <t>Biodiversity &amp; Conservation; Environmental Sciences &amp; Ecology; Marine &amp; Freshwater Biology; Water Resources</t>
  </si>
  <si>
    <t>7Q6TL</t>
  </si>
  <si>
    <t>WOS:000909521500001</t>
  </si>
  <si>
    <t>Pownitha, KV; Nagaraja, PBH; Charles, B; Vasudeva, R; Aravind, NA; Ravikanth, G</t>
  </si>
  <si>
    <t>Pownitha, K. V.; Hulegaru Nagaraja, Poorna Bhat; Charles, Bipin; Vasudeva, R.; Aravind, N. A.; Ravikanth, G.</t>
  </si>
  <si>
    <t>Ecological niche modelling to identify suitable sites for cultivation of two important medicinal lianas of the Western Ghats, India</t>
  </si>
  <si>
    <t>Climate change; Conservation; Coscinium fenestratum; Cultivation sites; Domestication; Embelia ribes</t>
  </si>
  <si>
    <t>COSCINIUM-FENESTRATUM; SPECIES DISTRIBUTIONS; CLIMATE-CHANGE; CONSERVATION; MAXENT; BIAS; BIODIVERSITY; DIVERSITY; INVASIONS; GEOGRAPHY</t>
  </si>
  <si>
    <t>Due to unsustainable harvesting and land use changes, two medicinally valuable, endangered liana species Coscinium fenestratum and Embelia ribes face severe threat in the wild. Climate change could also have profound impact on the distribution of these species which could result in contraction and/or expansion in geographical range of these species. Coscinium fenestratum and E. ribes are medicinally important species used for treating multiple ailments in humans. While the domestic demands for these species are on the rise, the resource availability has been shrinking. For long term sustenance of these species, it is imperative that these species are brought under cultivation. In this study, we used maximum entropy approach to identify suitable areas of cultivation of these species under both current and future scenarios viz., RCP's 2.6 and 8.5 by 2070. Our study suggests that due to climate change there is a very small gain in the suitable area in future which could help sustain the populations of both the species in the wild. In addition, we provide spatially explicit maps for different suitability areas which can be effectively used for prioritizing the cultivation sites for each species. For both the species, areas adjoining tropical broadleaved forest patches in the Western Ghats offer potential habitats at higher levels of probability for cultivation of species. We recommend that due consideration should be given for the sustainability of these two species by promoting cultivation outside the wild habitats and provide adequate protection of the two studied species in the wild. These results should also be useful for conservation planning and for prioritizing areas for protection as well as for large-scale commercial cultivation of these two species.</t>
  </si>
  <si>
    <t>[Pownitha, K. V.; Hulegaru Nagaraja, Poorna Bhat; Charles, Bipin; Aravind, N. A.; Ravikanth, G.] Ashoka Trust Res Ecol &amp; Environm ATREE, Bangalore 560064, Karnataka, India; [Vasudeva, R.] Univ Agr Sci, Coll Forestry, Sirsi Campus, Dharwad 581401, Karnataka, India</t>
  </si>
  <si>
    <t>Pownitha, KV (corresponding author), Ashoka Trust Res Ecol &amp; Environm ATREE, Bangalore 560064, Karnataka, India.</t>
  </si>
  <si>
    <t>pownitha.kv@atree.org</t>
  </si>
  <si>
    <t>G, Ravikanth/AAI-5668-2020; Charles, Bipin/AAD-1024-2021</t>
  </si>
  <si>
    <t>G, Ravikanth/0000-0002-9399-8580; Charles, Bipin/0000-0001-9441-9002</t>
  </si>
  <si>
    <t>National Medicinal Plant Board (NMPB), Ministry of AYUSH, Government of India [Z.18017/187/CSS/RD/KR-02/2017-18]</t>
  </si>
  <si>
    <t>National Medicinal Plant Board (NMPB), Ministry of AYUSH, Government of India</t>
  </si>
  <si>
    <t>We acknowledge the grant received from National Medicinal Plant Board (NMPB), Ministry of AYUSH, Government of India (Z.18017/187/CSS/R&amp;D/KR-02/2017-18) for carrying out this study.</t>
  </si>
  <si>
    <t>10.1007/s42965-021-00207-9</t>
  </si>
  <si>
    <t>3T2II</t>
  </si>
  <si>
    <t>WOS:000749481100004</t>
  </si>
  <si>
    <t>Kanagaraj, R; Joshi, BD; De, RH; Predit, MA; Singh, SK; Pandey, P; Kumar, V; Sharma, V; Kumar, M; Matura, R; Pandav, B; Nigam, P; Sharma, R; Habib, B; Gopi, GV; Trabucco, A; Wiegand, T; Goyal, SP</t>
  </si>
  <si>
    <t>Kanagaraj, Rajapandian; Joshi, Bheem Dutt; De, Rahul; Predit, M. A.; Singh, Sujeet K.; Pandey, Puneet; Kumar, Vinay; Sharma, Vipin; Kumar, M.; Matura, Rakesh; Pandav, Bivash; Nigam, Parag; Sharma, Reeta; Habib, Bilal; Gopi, G. V.; Trabucco, Antonio; Wiegand, Thorsten; Goyal, Surendra P.</t>
  </si>
  <si>
    <t>Predicting the impact of climate change on range and genetic diversity patterns of the endangered endemic Nilgiri tahr (Nilgiritragus hylocrius) in the western Ghats, India</t>
  </si>
  <si>
    <t>LANDSCAPE ECOLOGY</t>
  </si>
  <si>
    <t>Climate change; Ensemble model; Faecal DNA; Genetic diversity; Nilgiri tahr; Nilgiritragus hylocrius; Range dynamics; Refugia; Species distribution model; Western ghats</t>
  </si>
  <si>
    <t>SPECIES DISTRIBUTION MODELS; SUMMER MONSOON RAINFALL; LAND-USE CHANGE; CONSERVATION; LEVEL</t>
  </si>
  <si>
    <t>ContextClimate change is considered an important factor affecting the distribution and genetic diversity of species. While many studies have described the influence of climate change on population structure at various scales, little is known about the genetic consequences of a changing climate on endemic species.ObjectivesTo assess possible changes in the distribution and genetic structure of the endangered Nilgiri tahr (Nilgiritragus hylocrius), which is endemic to the Western Ghats in India, under climate change and human disturbances.MethodsWe integrated tahr occurrence and nuclear DNA data with environmental geo-datasets to project the response of tahr populations to future climate change with respect to its distribution, genetic diversity and population structure. We screened the environmental variables using MaxEnt to identify a manageable set of predictors to be used in an ensemble approach, based on ten species distribution modelling techniques, to quantify the current tahr distribution. We then projected the distribution and genetic structure under two climate change scenarios.ResultsWe found that suitable habitat for tahr (9,605 km(2)) is determined predominantly by a combination of climatic, human disturbance and topographic factors that result in a highly fragmented habitat throughout its distribution range in the Western Ghats. Under the severe high emissions RCP8.5 scenario tahr populations may lose more than half of their available habitat (55.5%) by 2070. Application of spatial Bayesian clustering suggests that their current genetic structure comprise four genetic clusters, with three of them reflecting a clear geographic structure. However, under climate change, two of these clusters may be lost, and in the future a homogenization of the genetic background of the remaining populations may arise due to prevalence of one gene pool cluster in the remaining populations.ConclusionsOur interdisciplinary approach that combines niche modelling and genetic data identified the climate refugia (i.e., the remaining stable habitats that overlap with the current suitable areas), where the tahr populations would be restricted to small, isolated and fragmented areas. Essential factors to avert local extinctions of vulnerable tahr populations are a reduction of human disturbances, dispersal of tahr between fragmented populations, and the availability of corridors.</t>
  </si>
  <si>
    <t>[Kanagaraj, Rajapandian] CSIC, Natl Museum Nat Sci, Dept Biogeog &amp; Global Change, Madrid, Spain; [Kanagaraj, Rajapandian; Joshi, Bheem Dutt; De, Rahul; Predit, M. A.; Singh, Sujeet K.; Pandey, Puneet; Kumar, Vinay; Sharma, Vipin; Kumar, M.; Matura, Rakesh; Pandav, Bivash; Nigam, Parag; Sharma, Reeta; Habib, Bilal; Gopi, G. V.; Goyal, Surendra P.] Wildlife Inst India, Dehra Dun, India; [Kanagaraj, Rajapandian] French Inst Pondicherry IFP, Pondicherry, India; [Kanagaraj, Rajapandian; Wiegand, Thorsten] UFZ Helmholtz Ctr Environm Res, Dept Ecol Modelling, Leipzig, Germany; [Kanagaraj, Rajapandian] Kasetsart Univ, Fac Environm, Dept Environm Technol &amp; Management, Bangkok, Thailand; [Singh, Sujeet K.] Amity Univ, Amity Inst Forestry &amp; Wildlife, Noida, India; [Matura, Rakesh] Sardar Bhagwan Singh Univ, Dehra Dun, India; [Trabucco, Antonio] Euro Mediterranean Ctr Climate Change, Lecce, Italy; [Trabucco, Antonio] Natl Biodivers Future Ctr, Palermo, Italy; [Wiegand, Thorsten] German Ctr Integrat Biodivers Res iDiv, Leipzig, Germany</t>
  </si>
  <si>
    <t>Consejo Superior de Investigaciones Cientificas (CSIC); Wildlife Institute of India; Helmholtz Association; Helmholtz Center for Environmental Research (UFZ); Kasetsart University; Amity University Noida; Centro Euro-Mediterraneo sui Cambiamenti Climatici (CMCC)</t>
  </si>
  <si>
    <t>Kanagaraj, R (corresponding author), CSIC, Natl Museum Nat Sci, Dept Biogeog &amp; Global Change, Madrid, Spain.;Kanagaraj, R; Goyal, SP (corresponding author), Wildlife Inst India, Dehra Dun, India.</t>
  </si>
  <si>
    <t>raja.pandian79@gmail.com; goyalsp@wii.gov.in</t>
  </si>
  <si>
    <t>Kanagaraj, Rajapandian/0000-0002-8562-8790; Sharma, Reeta/0000-0001-9862-9218</t>
  </si>
  <si>
    <t>Department of Biotechnology, Ministry of Science and Technology, Government of India; German Research Foundation (DFG) [273837911]</t>
  </si>
  <si>
    <t>Department of Biotechnology, Ministry of Science and Technology, Government of India(Department of Biotechnology (DBT) IndiaMinistry of Science and Technology, Government of India); German Research Foundation (DFG)(German Research Foundation (DFG))</t>
  </si>
  <si>
    <t>This research was supported by the Department of Biotechnology, Ministry of Science and Technology, Government of India, and by a German Research Foundation (DFG) fellowship awarded to RK (project number 273837911).</t>
  </si>
  <si>
    <t>0921-2973</t>
  </si>
  <si>
    <t>1572-9761</t>
  </si>
  <si>
    <t>LANDSCAPE ECOL</t>
  </si>
  <si>
    <t>Landsc. Ecol.</t>
  </si>
  <si>
    <t>10.1007/s10980-023-01681-3</t>
  </si>
  <si>
    <t>Ecology; Geography, Physical; Geosciences, Multidisciplinary</t>
  </si>
  <si>
    <t>Environmental Sciences &amp; Ecology; Physical Geography; Geology</t>
  </si>
  <si>
    <t>L1IO5</t>
  </si>
  <si>
    <t>WOS:000991191900002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</si>
</sst>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sz val="10"/>
      <name val="Arial"/>
      <family val="2"/>
    </font>
  </fonts>
  <fills count="2">
    <fill>
      <patternFill patternType="none"/>
    </fill>
    <fill>
      <patternFill patternType="gray125"/>
    </fill>
  </fills>
  <borders count="1">
    <border>
      <left/>
      <right/>
      <top/>
      <bottom/>
      <diagonal/>
    </border>
  </borders>
  <cellStyleXfs count="1">
    <xf numFmtId="0" fontId="0" fillId="0" borderId="0"/>
  </cellStyleXfs>
  <cellXfs count="2">
    <xf numFmtId="0" fontId="0" fillId="0" borderId="0" xfId="0"/>
    <xf numFmtId="0" fontId="1" fillId="0" borderId="0" xfId="0"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DDCC97-4D66-495E-9313-F57C66E6A0BB}">
  <dimension ref="A1:BT211"/>
  <sheetViews>
    <sheetView tabSelected="1" topLeftCell="A190" workbookViewId="0">
      <selection activeCell="A92" sqref="A92:XFD92"/>
    </sheetView>
  </sheetViews>
  <sheetFormatPr defaultRowHeight="15" x14ac:dyDescent="0.25"/>
  <cols>
    <col min="7" max="7" width="6.7109375" customWidth="1"/>
    <col min="8" max="8" width="9.140625" hidden="1" customWidth="1"/>
    <col min="9" max="9" width="108.140625" customWidth="1"/>
    <col min="10" max="10" width="25.140625" customWidth="1"/>
    <col min="20" max="20" width="51.140625" customWidth="1"/>
    <col min="21" max="21" width="41.7109375" customWidth="1"/>
    <col min="263" max="263" width="6.7109375" customWidth="1"/>
    <col min="264" max="264" width="0" hidden="1" customWidth="1"/>
    <col min="265" max="265" width="108.140625" customWidth="1"/>
    <col min="266" max="266" width="25.140625" customWidth="1"/>
    <col min="276" max="276" width="51.140625" customWidth="1"/>
    <col min="277" max="277" width="41.7109375" customWidth="1"/>
    <col min="519" max="519" width="6.7109375" customWidth="1"/>
    <col min="520" max="520" width="0" hidden="1" customWidth="1"/>
    <col min="521" max="521" width="108.140625" customWidth="1"/>
    <col min="522" max="522" width="25.140625" customWidth="1"/>
    <col min="532" max="532" width="51.140625" customWidth="1"/>
    <col min="533" max="533" width="41.7109375" customWidth="1"/>
    <col min="775" max="775" width="6.7109375" customWidth="1"/>
    <col min="776" max="776" width="0" hidden="1" customWidth="1"/>
    <col min="777" max="777" width="108.140625" customWidth="1"/>
    <col min="778" max="778" width="25.140625" customWidth="1"/>
    <col min="788" max="788" width="51.140625" customWidth="1"/>
    <col min="789" max="789" width="41.7109375" customWidth="1"/>
    <col min="1031" max="1031" width="6.7109375" customWidth="1"/>
    <col min="1032" max="1032" width="0" hidden="1" customWidth="1"/>
    <col min="1033" max="1033" width="108.140625" customWidth="1"/>
    <col min="1034" max="1034" width="25.140625" customWidth="1"/>
    <col min="1044" max="1044" width="51.140625" customWidth="1"/>
    <col min="1045" max="1045" width="41.7109375" customWidth="1"/>
    <col min="1287" max="1287" width="6.7109375" customWidth="1"/>
    <col min="1288" max="1288" width="0" hidden="1" customWidth="1"/>
    <col min="1289" max="1289" width="108.140625" customWidth="1"/>
    <col min="1290" max="1290" width="25.140625" customWidth="1"/>
    <col min="1300" max="1300" width="51.140625" customWidth="1"/>
    <col min="1301" max="1301" width="41.7109375" customWidth="1"/>
    <col min="1543" max="1543" width="6.7109375" customWidth="1"/>
    <col min="1544" max="1544" width="0" hidden="1" customWidth="1"/>
    <col min="1545" max="1545" width="108.140625" customWidth="1"/>
    <col min="1546" max="1546" width="25.140625" customWidth="1"/>
    <col min="1556" max="1556" width="51.140625" customWidth="1"/>
    <col min="1557" max="1557" width="41.7109375" customWidth="1"/>
    <col min="1799" max="1799" width="6.7109375" customWidth="1"/>
    <col min="1800" max="1800" width="0" hidden="1" customWidth="1"/>
    <col min="1801" max="1801" width="108.140625" customWidth="1"/>
    <col min="1802" max="1802" width="25.140625" customWidth="1"/>
    <col min="1812" max="1812" width="51.140625" customWidth="1"/>
    <col min="1813" max="1813" width="41.7109375" customWidth="1"/>
    <col min="2055" max="2055" width="6.7109375" customWidth="1"/>
    <col min="2056" max="2056" width="0" hidden="1" customWidth="1"/>
    <col min="2057" max="2057" width="108.140625" customWidth="1"/>
    <col min="2058" max="2058" width="25.140625" customWidth="1"/>
    <col min="2068" max="2068" width="51.140625" customWidth="1"/>
    <col min="2069" max="2069" width="41.7109375" customWidth="1"/>
    <col min="2311" max="2311" width="6.7109375" customWidth="1"/>
    <col min="2312" max="2312" width="0" hidden="1" customWidth="1"/>
    <col min="2313" max="2313" width="108.140625" customWidth="1"/>
    <col min="2314" max="2314" width="25.140625" customWidth="1"/>
    <col min="2324" max="2324" width="51.140625" customWidth="1"/>
    <col min="2325" max="2325" width="41.7109375" customWidth="1"/>
    <col min="2567" max="2567" width="6.7109375" customWidth="1"/>
    <col min="2568" max="2568" width="0" hidden="1" customWidth="1"/>
    <col min="2569" max="2569" width="108.140625" customWidth="1"/>
    <col min="2570" max="2570" width="25.140625" customWidth="1"/>
    <col min="2580" max="2580" width="51.140625" customWidth="1"/>
    <col min="2581" max="2581" width="41.7109375" customWidth="1"/>
    <col min="2823" max="2823" width="6.7109375" customWidth="1"/>
    <col min="2824" max="2824" width="0" hidden="1" customWidth="1"/>
    <col min="2825" max="2825" width="108.140625" customWidth="1"/>
    <col min="2826" max="2826" width="25.140625" customWidth="1"/>
    <col min="2836" max="2836" width="51.140625" customWidth="1"/>
    <col min="2837" max="2837" width="41.7109375" customWidth="1"/>
    <col min="3079" max="3079" width="6.7109375" customWidth="1"/>
    <col min="3080" max="3080" width="0" hidden="1" customWidth="1"/>
    <col min="3081" max="3081" width="108.140625" customWidth="1"/>
    <col min="3082" max="3082" width="25.140625" customWidth="1"/>
    <col min="3092" max="3092" width="51.140625" customWidth="1"/>
    <col min="3093" max="3093" width="41.7109375" customWidth="1"/>
    <col min="3335" max="3335" width="6.7109375" customWidth="1"/>
    <col min="3336" max="3336" width="0" hidden="1" customWidth="1"/>
    <col min="3337" max="3337" width="108.140625" customWidth="1"/>
    <col min="3338" max="3338" width="25.140625" customWidth="1"/>
    <col min="3348" max="3348" width="51.140625" customWidth="1"/>
    <col min="3349" max="3349" width="41.7109375" customWidth="1"/>
    <col min="3591" max="3591" width="6.7109375" customWidth="1"/>
    <col min="3592" max="3592" width="0" hidden="1" customWidth="1"/>
    <col min="3593" max="3593" width="108.140625" customWidth="1"/>
    <col min="3594" max="3594" width="25.140625" customWidth="1"/>
    <col min="3604" max="3604" width="51.140625" customWidth="1"/>
    <col min="3605" max="3605" width="41.7109375" customWidth="1"/>
    <col min="3847" max="3847" width="6.7109375" customWidth="1"/>
    <col min="3848" max="3848" width="0" hidden="1" customWidth="1"/>
    <col min="3849" max="3849" width="108.140625" customWidth="1"/>
    <col min="3850" max="3850" width="25.140625" customWidth="1"/>
    <col min="3860" max="3860" width="51.140625" customWidth="1"/>
    <col min="3861" max="3861" width="41.7109375" customWidth="1"/>
    <col min="4103" max="4103" width="6.7109375" customWidth="1"/>
    <col min="4104" max="4104" width="0" hidden="1" customWidth="1"/>
    <col min="4105" max="4105" width="108.140625" customWidth="1"/>
    <col min="4106" max="4106" width="25.140625" customWidth="1"/>
    <col min="4116" max="4116" width="51.140625" customWidth="1"/>
    <col min="4117" max="4117" width="41.7109375" customWidth="1"/>
    <col min="4359" max="4359" width="6.7109375" customWidth="1"/>
    <col min="4360" max="4360" width="0" hidden="1" customWidth="1"/>
    <col min="4361" max="4361" width="108.140625" customWidth="1"/>
    <col min="4362" max="4362" width="25.140625" customWidth="1"/>
    <col min="4372" max="4372" width="51.140625" customWidth="1"/>
    <col min="4373" max="4373" width="41.7109375" customWidth="1"/>
    <col min="4615" max="4615" width="6.7109375" customWidth="1"/>
    <col min="4616" max="4616" width="0" hidden="1" customWidth="1"/>
    <col min="4617" max="4617" width="108.140625" customWidth="1"/>
    <col min="4618" max="4618" width="25.140625" customWidth="1"/>
    <col min="4628" max="4628" width="51.140625" customWidth="1"/>
    <col min="4629" max="4629" width="41.7109375" customWidth="1"/>
    <col min="4871" max="4871" width="6.7109375" customWidth="1"/>
    <col min="4872" max="4872" width="0" hidden="1" customWidth="1"/>
    <col min="4873" max="4873" width="108.140625" customWidth="1"/>
    <col min="4874" max="4874" width="25.140625" customWidth="1"/>
    <col min="4884" max="4884" width="51.140625" customWidth="1"/>
    <col min="4885" max="4885" width="41.7109375" customWidth="1"/>
    <col min="5127" max="5127" width="6.7109375" customWidth="1"/>
    <col min="5128" max="5128" width="0" hidden="1" customWidth="1"/>
    <col min="5129" max="5129" width="108.140625" customWidth="1"/>
    <col min="5130" max="5130" width="25.140625" customWidth="1"/>
    <col min="5140" max="5140" width="51.140625" customWidth="1"/>
    <col min="5141" max="5141" width="41.7109375" customWidth="1"/>
    <col min="5383" max="5383" width="6.7109375" customWidth="1"/>
    <col min="5384" max="5384" width="0" hidden="1" customWidth="1"/>
    <col min="5385" max="5385" width="108.140625" customWidth="1"/>
    <col min="5386" max="5386" width="25.140625" customWidth="1"/>
    <col min="5396" max="5396" width="51.140625" customWidth="1"/>
    <col min="5397" max="5397" width="41.7109375" customWidth="1"/>
    <col min="5639" max="5639" width="6.7109375" customWidth="1"/>
    <col min="5640" max="5640" width="0" hidden="1" customWidth="1"/>
    <col min="5641" max="5641" width="108.140625" customWidth="1"/>
    <col min="5642" max="5642" width="25.140625" customWidth="1"/>
    <col min="5652" max="5652" width="51.140625" customWidth="1"/>
    <col min="5653" max="5653" width="41.7109375" customWidth="1"/>
    <col min="5895" max="5895" width="6.7109375" customWidth="1"/>
    <col min="5896" max="5896" width="0" hidden="1" customWidth="1"/>
    <col min="5897" max="5897" width="108.140625" customWidth="1"/>
    <col min="5898" max="5898" width="25.140625" customWidth="1"/>
    <col min="5908" max="5908" width="51.140625" customWidth="1"/>
    <col min="5909" max="5909" width="41.7109375" customWidth="1"/>
    <col min="6151" max="6151" width="6.7109375" customWidth="1"/>
    <col min="6152" max="6152" width="0" hidden="1" customWidth="1"/>
    <col min="6153" max="6153" width="108.140625" customWidth="1"/>
    <col min="6154" max="6154" width="25.140625" customWidth="1"/>
    <col min="6164" max="6164" width="51.140625" customWidth="1"/>
    <col min="6165" max="6165" width="41.7109375" customWidth="1"/>
    <col min="6407" max="6407" width="6.7109375" customWidth="1"/>
    <col min="6408" max="6408" width="0" hidden="1" customWidth="1"/>
    <col min="6409" max="6409" width="108.140625" customWidth="1"/>
    <col min="6410" max="6410" width="25.140625" customWidth="1"/>
    <col min="6420" max="6420" width="51.140625" customWidth="1"/>
    <col min="6421" max="6421" width="41.7109375" customWidth="1"/>
    <col min="6663" max="6663" width="6.7109375" customWidth="1"/>
    <col min="6664" max="6664" width="0" hidden="1" customWidth="1"/>
    <col min="6665" max="6665" width="108.140625" customWidth="1"/>
    <col min="6666" max="6666" width="25.140625" customWidth="1"/>
    <col min="6676" max="6676" width="51.140625" customWidth="1"/>
    <col min="6677" max="6677" width="41.7109375" customWidth="1"/>
    <col min="6919" max="6919" width="6.7109375" customWidth="1"/>
    <col min="6920" max="6920" width="0" hidden="1" customWidth="1"/>
    <col min="6921" max="6921" width="108.140625" customWidth="1"/>
    <col min="6922" max="6922" width="25.140625" customWidth="1"/>
    <col min="6932" max="6932" width="51.140625" customWidth="1"/>
    <col min="6933" max="6933" width="41.7109375" customWidth="1"/>
    <col min="7175" max="7175" width="6.7109375" customWidth="1"/>
    <col min="7176" max="7176" width="0" hidden="1" customWidth="1"/>
    <col min="7177" max="7177" width="108.140625" customWidth="1"/>
    <col min="7178" max="7178" width="25.140625" customWidth="1"/>
    <col min="7188" max="7188" width="51.140625" customWidth="1"/>
    <col min="7189" max="7189" width="41.7109375" customWidth="1"/>
    <col min="7431" max="7431" width="6.7109375" customWidth="1"/>
    <col min="7432" max="7432" width="0" hidden="1" customWidth="1"/>
    <col min="7433" max="7433" width="108.140625" customWidth="1"/>
    <col min="7434" max="7434" width="25.140625" customWidth="1"/>
    <col min="7444" max="7444" width="51.140625" customWidth="1"/>
    <col min="7445" max="7445" width="41.7109375" customWidth="1"/>
    <col min="7687" max="7687" width="6.7109375" customWidth="1"/>
    <col min="7688" max="7688" width="0" hidden="1" customWidth="1"/>
    <col min="7689" max="7689" width="108.140625" customWidth="1"/>
    <col min="7690" max="7690" width="25.140625" customWidth="1"/>
    <col min="7700" max="7700" width="51.140625" customWidth="1"/>
    <col min="7701" max="7701" width="41.7109375" customWidth="1"/>
    <col min="7943" max="7943" width="6.7109375" customWidth="1"/>
    <col min="7944" max="7944" width="0" hidden="1" customWidth="1"/>
    <col min="7945" max="7945" width="108.140625" customWidth="1"/>
    <col min="7946" max="7946" width="25.140625" customWidth="1"/>
    <col min="7956" max="7956" width="51.140625" customWidth="1"/>
    <col min="7957" max="7957" width="41.7109375" customWidth="1"/>
    <col min="8199" max="8199" width="6.7109375" customWidth="1"/>
    <col min="8200" max="8200" width="0" hidden="1" customWidth="1"/>
    <col min="8201" max="8201" width="108.140625" customWidth="1"/>
    <col min="8202" max="8202" width="25.140625" customWidth="1"/>
    <col min="8212" max="8212" width="51.140625" customWidth="1"/>
    <col min="8213" max="8213" width="41.7109375" customWidth="1"/>
    <col min="8455" max="8455" width="6.7109375" customWidth="1"/>
    <col min="8456" max="8456" width="0" hidden="1" customWidth="1"/>
    <col min="8457" max="8457" width="108.140625" customWidth="1"/>
    <col min="8458" max="8458" width="25.140625" customWidth="1"/>
    <col min="8468" max="8468" width="51.140625" customWidth="1"/>
    <col min="8469" max="8469" width="41.7109375" customWidth="1"/>
    <col min="8711" max="8711" width="6.7109375" customWidth="1"/>
    <col min="8712" max="8712" width="0" hidden="1" customWidth="1"/>
    <col min="8713" max="8713" width="108.140625" customWidth="1"/>
    <col min="8714" max="8714" width="25.140625" customWidth="1"/>
    <col min="8724" max="8724" width="51.140625" customWidth="1"/>
    <col min="8725" max="8725" width="41.7109375" customWidth="1"/>
    <col min="8967" max="8967" width="6.7109375" customWidth="1"/>
    <col min="8968" max="8968" width="0" hidden="1" customWidth="1"/>
    <col min="8969" max="8969" width="108.140625" customWidth="1"/>
    <col min="8970" max="8970" width="25.140625" customWidth="1"/>
    <col min="8980" max="8980" width="51.140625" customWidth="1"/>
    <col min="8981" max="8981" width="41.7109375" customWidth="1"/>
    <col min="9223" max="9223" width="6.7109375" customWidth="1"/>
    <col min="9224" max="9224" width="0" hidden="1" customWidth="1"/>
    <col min="9225" max="9225" width="108.140625" customWidth="1"/>
    <col min="9226" max="9226" width="25.140625" customWidth="1"/>
    <col min="9236" max="9236" width="51.140625" customWidth="1"/>
    <col min="9237" max="9237" width="41.7109375" customWidth="1"/>
    <col min="9479" max="9479" width="6.7109375" customWidth="1"/>
    <col min="9480" max="9480" width="0" hidden="1" customWidth="1"/>
    <col min="9481" max="9481" width="108.140625" customWidth="1"/>
    <col min="9482" max="9482" width="25.140625" customWidth="1"/>
    <col min="9492" max="9492" width="51.140625" customWidth="1"/>
    <col min="9493" max="9493" width="41.7109375" customWidth="1"/>
    <col min="9735" max="9735" width="6.7109375" customWidth="1"/>
    <col min="9736" max="9736" width="0" hidden="1" customWidth="1"/>
    <col min="9737" max="9737" width="108.140625" customWidth="1"/>
    <col min="9738" max="9738" width="25.140625" customWidth="1"/>
    <col min="9748" max="9748" width="51.140625" customWidth="1"/>
    <col min="9749" max="9749" width="41.7109375" customWidth="1"/>
    <col min="9991" max="9991" width="6.7109375" customWidth="1"/>
    <col min="9992" max="9992" width="0" hidden="1" customWidth="1"/>
    <col min="9993" max="9993" width="108.140625" customWidth="1"/>
    <col min="9994" max="9994" width="25.140625" customWidth="1"/>
    <col min="10004" max="10004" width="51.140625" customWidth="1"/>
    <col min="10005" max="10005" width="41.7109375" customWidth="1"/>
    <col min="10247" max="10247" width="6.7109375" customWidth="1"/>
    <col min="10248" max="10248" width="0" hidden="1" customWidth="1"/>
    <col min="10249" max="10249" width="108.140625" customWidth="1"/>
    <col min="10250" max="10250" width="25.140625" customWidth="1"/>
    <col min="10260" max="10260" width="51.140625" customWidth="1"/>
    <col min="10261" max="10261" width="41.7109375" customWidth="1"/>
    <col min="10503" max="10503" width="6.7109375" customWidth="1"/>
    <col min="10504" max="10504" width="0" hidden="1" customWidth="1"/>
    <col min="10505" max="10505" width="108.140625" customWidth="1"/>
    <col min="10506" max="10506" width="25.140625" customWidth="1"/>
    <col min="10516" max="10516" width="51.140625" customWidth="1"/>
    <col min="10517" max="10517" width="41.7109375" customWidth="1"/>
    <col min="10759" max="10759" width="6.7109375" customWidth="1"/>
    <col min="10760" max="10760" width="0" hidden="1" customWidth="1"/>
    <col min="10761" max="10761" width="108.140625" customWidth="1"/>
    <col min="10762" max="10762" width="25.140625" customWidth="1"/>
    <col min="10772" max="10772" width="51.140625" customWidth="1"/>
    <col min="10773" max="10773" width="41.7109375" customWidth="1"/>
    <col min="11015" max="11015" width="6.7109375" customWidth="1"/>
    <col min="11016" max="11016" width="0" hidden="1" customWidth="1"/>
    <col min="11017" max="11017" width="108.140625" customWidth="1"/>
    <col min="11018" max="11018" width="25.140625" customWidth="1"/>
    <col min="11028" max="11028" width="51.140625" customWidth="1"/>
    <col min="11029" max="11029" width="41.7109375" customWidth="1"/>
    <col min="11271" max="11271" width="6.7109375" customWidth="1"/>
    <col min="11272" max="11272" width="0" hidden="1" customWidth="1"/>
    <col min="11273" max="11273" width="108.140625" customWidth="1"/>
    <col min="11274" max="11274" width="25.140625" customWidth="1"/>
    <col min="11284" max="11284" width="51.140625" customWidth="1"/>
    <col min="11285" max="11285" width="41.7109375" customWidth="1"/>
    <col min="11527" max="11527" width="6.7109375" customWidth="1"/>
    <col min="11528" max="11528" width="0" hidden="1" customWidth="1"/>
    <col min="11529" max="11529" width="108.140625" customWidth="1"/>
    <col min="11530" max="11530" width="25.140625" customWidth="1"/>
    <col min="11540" max="11540" width="51.140625" customWidth="1"/>
    <col min="11541" max="11541" width="41.7109375" customWidth="1"/>
    <col min="11783" max="11783" width="6.7109375" customWidth="1"/>
    <col min="11784" max="11784" width="0" hidden="1" customWidth="1"/>
    <col min="11785" max="11785" width="108.140625" customWidth="1"/>
    <col min="11786" max="11786" width="25.140625" customWidth="1"/>
    <col min="11796" max="11796" width="51.140625" customWidth="1"/>
    <col min="11797" max="11797" width="41.7109375" customWidth="1"/>
    <col min="12039" max="12039" width="6.7109375" customWidth="1"/>
    <col min="12040" max="12040" width="0" hidden="1" customWidth="1"/>
    <col min="12041" max="12041" width="108.140625" customWidth="1"/>
    <col min="12042" max="12042" width="25.140625" customWidth="1"/>
    <col min="12052" max="12052" width="51.140625" customWidth="1"/>
    <col min="12053" max="12053" width="41.7109375" customWidth="1"/>
    <col min="12295" max="12295" width="6.7109375" customWidth="1"/>
    <col min="12296" max="12296" width="0" hidden="1" customWidth="1"/>
    <col min="12297" max="12297" width="108.140625" customWidth="1"/>
    <col min="12298" max="12298" width="25.140625" customWidth="1"/>
    <col min="12308" max="12308" width="51.140625" customWidth="1"/>
    <col min="12309" max="12309" width="41.7109375" customWidth="1"/>
    <col min="12551" max="12551" width="6.7109375" customWidth="1"/>
    <col min="12552" max="12552" width="0" hidden="1" customWidth="1"/>
    <col min="12553" max="12553" width="108.140625" customWidth="1"/>
    <col min="12554" max="12554" width="25.140625" customWidth="1"/>
    <col min="12564" max="12564" width="51.140625" customWidth="1"/>
    <col min="12565" max="12565" width="41.7109375" customWidth="1"/>
    <col min="12807" max="12807" width="6.7109375" customWidth="1"/>
    <col min="12808" max="12808" width="0" hidden="1" customWidth="1"/>
    <col min="12809" max="12809" width="108.140625" customWidth="1"/>
    <col min="12810" max="12810" width="25.140625" customWidth="1"/>
    <col min="12820" max="12820" width="51.140625" customWidth="1"/>
    <col min="12821" max="12821" width="41.7109375" customWidth="1"/>
    <col min="13063" max="13063" width="6.7109375" customWidth="1"/>
    <col min="13064" max="13064" width="0" hidden="1" customWidth="1"/>
    <col min="13065" max="13065" width="108.140625" customWidth="1"/>
    <col min="13066" max="13066" width="25.140625" customWidth="1"/>
    <col min="13076" max="13076" width="51.140625" customWidth="1"/>
    <col min="13077" max="13077" width="41.7109375" customWidth="1"/>
    <col min="13319" max="13319" width="6.7109375" customWidth="1"/>
    <col min="13320" max="13320" width="0" hidden="1" customWidth="1"/>
    <col min="13321" max="13321" width="108.140625" customWidth="1"/>
    <col min="13322" max="13322" width="25.140625" customWidth="1"/>
    <col min="13332" max="13332" width="51.140625" customWidth="1"/>
    <col min="13333" max="13333" width="41.7109375" customWidth="1"/>
    <col min="13575" max="13575" width="6.7109375" customWidth="1"/>
    <col min="13576" max="13576" width="0" hidden="1" customWidth="1"/>
    <col min="13577" max="13577" width="108.140625" customWidth="1"/>
    <col min="13578" max="13578" width="25.140625" customWidth="1"/>
    <col min="13588" max="13588" width="51.140625" customWidth="1"/>
    <col min="13589" max="13589" width="41.7109375" customWidth="1"/>
    <col min="13831" max="13831" width="6.7109375" customWidth="1"/>
    <col min="13832" max="13832" width="0" hidden="1" customWidth="1"/>
    <col min="13833" max="13833" width="108.140625" customWidth="1"/>
    <col min="13834" max="13834" width="25.140625" customWidth="1"/>
    <col min="13844" max="13844" width="51.140625" customWidth="1"/>
    <col min="13845" max="13845" width="41.7109375" customWidth="1"/>
    <col min="14087" max="14087" width="6.7109375" customWidth="1"/>
    <col min="14088" max="14088" width="0" hidden="1" customWidth="1"/>
    <col min="14089" max="14089" width="108.140625" customWidth="1"/>
    <col min="14090" max="14090" width="25.140625" customWidth="1"/>
    <col min="14100" max="14100" width="51.140625" customWidth="1"/>
    <col min="14101" max="14101" width="41.7109375" customWidth="1"/>
    <col min="14343" max="14343" width="6.7109375" customWidth="1"/>
    <col min="14344" max="14344" width="0" hidden="1" customWidth="1"/>
    <col min="14345" max="14345" width="108.140625" customWidth="1"/>
    <col min="14346" max="14346" width="25.140625" customWidth="1"/>
    <col min="14356" max="14356" width="51.140625" customWidth="1"/>
    <col min="14357" max="14357" width="41.7109375" customWidth="1"/>
    <col min="14599" max="14599" width="6.7109375" customWidth="1"/>
    <col min="14600" max="14600" width="0" hidden="1" customWidth="1"/>
    <col min="14601" max="14601" width="108.140625" customWidth="1"/>
    <col min="14602" max="14602" width="25.140625" customWidth="1"/>
    <col min="14612" max="14612" width="51.140625" customWidth="1"/>
    <col min="14613" max="14613" width="41.7109375" customWidth="1"/>
    <col min="14855" max="14855" width="6.7109375" customWidth="1"/>
    <col min="14856" max="14856" width="0" hidden="1" customWidth="1"/>
    <col min="14857" max="14857" width="108.140625" customWidth="1"/>
    <col min="14858" max="14858" width="25.140625" customWidth="1"/>
    <col min="14868" max="14868" width="51.140625" customWidth="1"/>
    <col min="14869" max="14869" width="41.7109375" customWidth="1"/>
    <col min="15111" max="15111" width="6.7109375" customWidth="1"/>
    <col min="15112" max="15112" width="0" hidden="1" customWidth="1"/>
    <col min="15113" max="15113" width="108.140625" customWidth="1"/>
    <col min="15114" max="15114" width="25.140625" customWidth="1"/>
    <col min="15124" max="15124" width="51.140625" customWidth="1"/>
    <col min="15125" max="15125" width="41.7109375" customWidth="1"/>
    <col min="15367" max="15367" width="6.7109375" customWidth="1"/>
    <col min="15368" max="15368" width="0" hidden="1" customWidth="1"/>
    <col min="15369" max="15369" width="108.140625" customWidth="1"/>
    <col min="15370" max="15370" width="25.140625" customWidth="1"/>
    <col min="15380" max="15380" width="51.140625" customWidth="1"/>
    <col min="15381" max="15381" width="41.7109375" customWidth="1"/>
    <col min="15623" max="15623" width="6.7109375" customWidth="1"/>
    <col min="15624" max="15624" width="0" hidden="1" customWidth="1"/>
    <col min="15625" max="15625" width="108.140625" customWidth="1"/>
    <col min="15626" max="15626" width="25.140625" customWidth="1"/>
    <col min="15636" max="15636" width="51.140625" customWidth="1"/>
    <col min="15637" max="15637" width="41.7109375" customWidth="1"/>
    <col min="15879" max="15879" width="6.7109375" customWidth="1"/>
    <col min="15880" max="15880" width="0" hidden="1" customWidth="1"/>
    <col min="15881" max="15881" width="108.140625" customWidth="1"/>
    <col min="15882" max="15882" width="25.140625" customWidth="1"/>
    <col min="15892" max="15892" width="51.140625" customWidth="1"/>
    <col min="15893" max="15893" width="41.7109375" customWidth="1"/>
    <col min="16135" max="16135" width="6.7109375" customWidth="1"/>
    <col min="16136" max="16136" width="0" hidden="1" customWidth="1"/>
    <col min="16137" max="16137" width="108.140625" customWidth="1"/>
    <col min="16138" max="16138" width="25.140625" customWidth="1"/>
    <col min="16148" max="16148" width="51.140625" customWidth="1"/>
    <col min="16149" max="16149" width="41.7109375" customWidth="1"/>
  </cols>
  <sheetData>
    <row r="1" spans="1:72" x14ac:dyDescent="0.25">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t="s">
        <v>27</v>
      </c>
      <c r="AC1" t="s">
        <v>28</v>
      </c>
      <c r="AD1" t="s">
        <v>29</v>
      </c>
      <c r="AE1" t="s">
        <v>30</v>
      </c>
      <c r="AF1" t="s">
        <v>31</v>
      </c>
      <c r="AG1" t="s">
        <v>32</v>
      </c>
      <c r="AH1" t="s">
        <v>33</v>
      </c>
      <c r="AI1" t="s">
        <v>34</v>
      </c>
      <c r="AJ1" t="s">
        <v>35</v>
      </c>
      <c r="AK1" t="s">
        <v>36</v>
      </c>
      <c r="AL1" t="s">
        <v>37</v>
      </c>
      <c r="AM1" t="s">
        <v>38</v>
      </c>
      <c r="AN1" t="s">
        <v>39</v>
      </c>
      <c r="AO1" t="s">
        <v>40</v>
      </c>
      <c r="AP1" t="s">
        <v>41</v>
      </c>
      <c r="AQ1" t="s">
        <v>42</v>
      </c>
      <c r="AR1" t="s">
        <v>43</v>
      </c>
      <c r="AS1" t="s">
        <v>44</v>
      </c>
      <c r="AT1" t="s">
        <v>45</v>
      </c>
      <c r="AU1" t="s">
        <v>46</v>
      </c>
      <c r="AV1" t="s">
        <v>47</v>
      </c>
      <c r="AW1" t="s">
        <v>48</v>
      </c>
      <c r="AX1" t="s">
        <v>49</v>
      </c>
      <c r="AY1" t="s">
        <v>50</v>
      </c>
      <c r="AZ1" t="s">
        <v>51</v>
      </c>
      <c r="BA1" t="s">
        <v>52</v>
      </c>
      <c r="BB1" t="s">
        <v>53</v>
      </c>
      <c r="BC1" t="s">
        <v>54</v>
      </c>
      <c r="BD1" t="s">
        <v>55</v>
      </c>
      <c r="BE1" t="s">
        <v>56</v>
      </c>
      <c r="BF1" t="s">
        <v>57</v>
      </c>
      <c r="BG1" t="s">
        <v>58</v>
      </c>
      <c r="BH1" t="s">
        <v>59</v>
      </c>
      <c r="BI1" t="s">
        <v>60</v>
      </c>
      <c r="BJ1" t="s">
        <v>61</v>
      </c>
      <c r="BK1" t="s">
        <v>62</v>
      </c>
      <c r="BL1" t="s">
        <v>63</v>
      </c>
      <c r="BM1" t="s">
        <v>64</v>
      </c>
      <c r="BN1" t="s">
        <v>65</v>
      </c>
      <c r="BO1" t="s">
        <v>66</v>
      </c>
      <c r="BP1" t="s">
        <v>67</v>
      </c>
      <c r="BQ1" t="s">
        <v>68</v>
      </c>
      <c r="BR1" t="s">
        <v>69</v>
      </c>
      <c r="BS1" t="s">
        <v>70</v>
      </c>
      <c r="BT1" t="s">
        <v>71</v>
      </c>
    </row>
    <row r="2" spans="1:72" x14ac:dyDescent="0.25">
      <c r="A2" t="s">
        <v>72</v>
      </c>
      <c r="B2" t="s">
        <v>73</v>
      </c>
      <c r="C2" t="s">
        <v>74</v>
      </c>
      <c r="D2" t="s">
        <v>74</v>
      </c>
      <c r="E2" t="s">
        <v>74</v>
      </c>
      <c r="F2" t="s">
        <v>75</v>
      </c>
      <c r="G2" t="s">
        <v>74</v>
      </c>
      <c r="H2" t="s">
        <v>74</v>
      </c>
      <c r="I2" t="s">
        <v>76</v>
      </c>
      <c r="J2" t="s">
        <v>77</v>
      </c>
      <c r="K2" t="s">
        <v>74</v>
      </c>
      <c r="L2" t="s">
        <v>74</v>
      </c>
      <c r="M2" t="s">
        <v>78</v>
      </c>
      <c r="N2" t="s">
        <v>79</v>
      </c>
      <c r="O2" t="s">
        <v>74</v>
      </c>
      <c r="P2" t="s">
        <v>74</v>
      </c>
      <c r="Q2" t="s">
        <v>74</v>
      </c>
      <c r="R2" t="s">
        <v>74</v>
      </c>
      <c r="S2" t="s">
        <v>74</v>
      </c>
      <c r="T2" t="s">
        <v>80</v>
      </c>
      <c r="U2" t="s">
        <v>81</v>
      </c>
      <c r="V2" t="s">
        <v>82</v>
      </c>
      <c r="W2" t="s">
        <v>83</v>
      </c>
      <c r="X2" t="s">
        <v>84</v>
      </c>
      <c r="Y2" t="s">
        <v>85</v>
      </c>
      <c r="Z2" t="s">
        <v>86</v>
      </c>
      <c r="AA2" t="s">
        <v>87</v>
      </c>
      <c r="AB2" t="s">
        <v>88</v>
      </c>
      <c r="AC2" t="s">
        <v>74</v>
      </c>
      <c r="AD2" t="s">
        <v>74</v>
      </c>
      <c r="AE2" t="s">
        <v>74</v>
      </c>
      <c r="AF2" t="s">
        <v>74</v>
      </c>
      <c r="AG2">
        <v>135</v>
      </c>
      <c r="AH2">
        <v>33</v>
      </c>
      <c r="AI2">
        <v>34</v>
      </c>
      <c r="AJ2">
        <v>5</v>
      </c>
      <c r="AK2">
        <v>37</v>
      </c>
      <c r="AL2" t="s">
        <v>89</v>
      </c>
      <c r="AM2" t="s">
        <v>90</v>
      </c>
      <c r="AN2" t="s">
        <v>91</v>
      </c>
      <c r="AO2" t="s">
        <v>74</v>
      </c>
      <c r="AP2" t="s">
        <v>92</v>
      </c>
      <c r="AQ2" t="s">
        <v>74</v>
      </c>
      <c r="AR2" t="s">
        <v>93</v>
      </c>
      <c r="AS2" t="s">
        <v>94</v>
      </c>
      <c r="AT2" t="s">
        <v>95</v>
      </c>
      <c r="AU2">
        <v>2020</v>
      </c>
      <c r="AV2">
        <v>12</v>
      </c>
      <c r="AW2">
        <v>11</v>
      </c>
      <c r="AX2" t="s">
        <v>74</v>
      </c>
      <c r="AY2" t="s">
        <v>74</v>
      </c>
      <c r="AZ2" t="s">
        <v>74</v>
      </c>
      <c r="BA2" t="s">
        <v>74</v>
      </c>
      <c r="BB2" t="s">
        <v>74</v>
      </c>
      <c r="BC2" t="s">
        <v>74</v>
      </c>
      <c r="BD2">
        <v>1890</v>
      </c>
      <c r="BE2" t="s">
        <v>96</v>
      </c>
      <c r="BF2" t="str">
        <f>HYPERLINK("http://dx.doi.org/10.3390/rs12111890","http://dx.doi.org/10.3390/rs12111890")</f>
        <v>http://dx.doi.org/10.3390/rs12111890</v>
      </c>
      <c r="BG2" t="s">
        <v>74</v>
      </c>
      <c r="BH2" t="s">
        <v>74</v>
      </c>
      <c r="BI2">
        <v>30</v>
      </c>
      <c r="BJ2" t="s">
        <v>97</v>
      </c>
      <c r="BK2" t="s">
        <v>98</v>
      </c>
      <c r="BL2" t="s">
        <v>99</v>
      </c>
      <c r="BM2" t="s">
        <v>100</v>
      </c>
      <c r="BN2" t="s">
        <v>74</v>
      </c>
      <c r="BO2" t="s">
        <v>101</v>
      </c>
      <c r="BP2" t="s">
        <v>74</v>
      </c>
      <c r="BQ2" t="s">
        <v>74</v>
      </c>
      <c r="BR2" t="s">
        <v>102</v>
      </c>
      <c r="BS2" t="s">
        <v>103</v>
      </c>
      <c r="BT2" t="str">
        <f>HYPERLINK("https%3A%2F%2Fwww.webofscience.com%2Fwos%2Fwoscc%2Ffull-record%2FWOS:000543397000195","View Full Record in Web of Science")</f>
        <v>View Full Record in Web of Science</v>
      </c>
    </row>
    <row r="3" spans="1:72" x14ac:dyDescent="0.25">
      <c r="A3" t="s">
        <v>72</v>
      </c>
      <c r="B3" t="s">
        <v>104</v>
      </c>
      <c r="C3" t="s">
        <v>74</v>
      </c>
      <c r="D3" t="s">
        <v>74</v>
      </c>
      <c r="E3" t="s">
        <v>74</v>
      </c>
      <c r="F3" t="s">
        <v>105</v>
      </c>
      <c r="G3" t="s">
        <v>74</v>
      </c>
      <c r="H3" t="s">
        <v>74</v>
      </c>
      <c r="I3" t="s">
        <v>106</v>
      </c>
      <c r="J3" t="s">
        <v>107</v>
      </c>
      <c r="K3" t="s">
        <v>74</v>
      </c>
      <c r="L3" t="s">
        <v>74</v>
      </c>
      <c r="M3" t="s">
        <v>78</v>
      </c>
      <c r="N3" t="s">
        <v>79</v>
      </c>
      <c r="O3" t="s">
        <v>74</v>
      </c>
      <c r="P3" t="s">
        <v>74</v>
      </c>
      <c r="Q3" t="s">
        <v>74</v>
      </c>
      <c r="R3" t="s">
        <v>74</v>
      </c>
      <c r="S3" t="s">
        <v>74</v>
      </c>
      <c r="T3" t="s">
        <v>108</v>
      </c>
      <c r="U3" t="s">
        <v>109</v>
      </c>
      <c r="V3" t="s">
        <v>110</v>
      </c>
      <c r="W3" t="s">
        <v>111</v>
      </c>
      <c r="X3" t="s">
        <v>112</v>
      </c>
      <c r="Y3" t="s">
        <v>113</v>
      </c>
      <c r="Z3" t="s">
        <v>114</v>
      </c>
      <c r="AA3" t="s">
        <v>74</v>
      </c>
      <c r="AB3" t="s">
        <v>115</v>
      </c>
      <c r="AC3" t="s">
        <v>74</v>
      </c>
      <c r="AD3" t="s">
        <v>74</v>
      </c>
      <c r="AE3" t="s">
        <v>74</v>
      </c>
      <c r="AF3" t="s">
        <v>74</v>
      </c>
      <c r="AG3">
        <v>47</v>
      </c>
      <c r="AH3">
        <v>126</v>
      </c>
      <c r="AI3">
        <v>152</v>
      </c>
      <c r="AJ3">
        <v>10</v>
      </c>
      <c r="AK3">
        <v>123</v>
      </c>
      <c r="AL3" t="s">
        <v>116</v>
      </c>
      <c r="AM3" t="s">
        <v>117</v>
      </c>
      <c r="AN3" t="s">
        <v>118</v>
      </c>
      <c r="AO3" t="s">
        <v>119</v>
      </c>
      <c r="AP3" t="s">
        <v>120</v>
      </c>
      <c r="AQ3" t="s">
        <v>74</v>
      </c>
      <c r="AR3" t="s">
        <v>121</v>
      </c>
      <c r="AS3" t="s">
        <v>122</v>
      </c>
      <c r="AT3" t="s">
        <v>123</v>
      </c>
      <c r="AU3">
        <v>2014</v>
      </c>
      <c r="AV3">
        <v>22</v>
      </c>
      <c r="AW3" t="s">
        <v>74</v>
      </c>
      <c r="AX3" t="s">
        <v>74</v>
      </c>
      <c r="AY3" t="s">
        <v>74</v>
      </c>
      <c r="AZ3" t="s">
        <v>74</v>
      </c>
      <c r="BA3" t="s">
        <v>74</v>
      </c>
      <c r="BB3">
        <v>36</v>
      </c>
      <c r="BC3">
        <v>43</v>
      </c>
      <c r="BD3" t="s">
        <v>74</v>
      </c>
      <c r="BE3" t="s">
        <v>124</v>
      </c>
      <c r="BF3" t="str">
        <f>HYPERLINK("http://dx.doi.org/10.1016/j.ecoinf.2014.04.002","http://dx.doi.org/10.1016/j.ecoinf.2014.04.002")</f>
        <v>http://dx.doi.org/10.1016/j.ecoinf.2014.04.002</v>
      </c>
      <c r="BG3" t="s">
        <v>74</v>
      </c>
      <c r="BH3" t="s">
        <v>74</v>
      </c>
      <c r="BI3">
        <v>8</v>
      </c>
      <c r="BJ3" t="s">
        <v>125</v>
      </c>
      <c r="BK3" t="s">
        <v>98</v>
      </c>
      <c r="BL3" t="s">
        <v>126</v>
      </c>
      <c r="BM3" t="s">
        <v>127</v>
      </c>
      <c r="BN3" t="s">
        <v>74</v>
      </c>
      <c r="BO3" t="s">
        <v>74</v>
      </c>
      <c r="BP3" t="s">
        <v>74</v>
      </c>
      <c r="BQ3" t="s">
        <v>74</v>
      </c>
      <c r="BR3" t="s">
        <v>102</v>
      </c>
      <c r="BS3" t="s">
        <v>128</v>
      </c>
      <c r="BT3" t="str">
        <f>HYPERLINK("https%3A%2F%2Fwww.webofscience.com%2Fwos%2Fwoscc%2Ffull-record%2FWOS:000339036200004","View Full Record in Web of Science")</f>
        <v>View Full Record in Web of Science</v>
      </c>
    </row>
    <row r="4" spans="1:72" x14ac:dyDescent="0.25">
      <c r="A4" t="s">
        <v>72</v>
      </c>
      <c r="B4" t="s">
        <v>129</v>
      </c>
      <c r="C4" t="s">
        <v>74</v>
      </c>
      <c r="D4" t="s">
        <v>74</v>
      </c>
      <c r="E4" t="s">
        <v>74</v>
      </c>
      <c r="F4" t="s">
        <v>130</v>
      </c>
      <c r="G4" t="s">
        <v>74</v>
      </c>
      <c r="H4" t="s">
        <v>74</v>
      </c>
      <c r="I4" t="s">
        <v>131</v>
      </c>
      <c r="J4" t="s">
        <v>132</v>
      </c>
      <c r="K4" t="s">
        <v>74</v>
      </c>
      <c r="L4" t="s">
        <v>74</v>
      </c>
      <c r="M4" t="s">
        <v>78</v>
      </c>
      <c r="N4" t="s">
        <v>79</v>
      </c>
      <c r="O4" t="s">
        <v>74</v>
      </c>
      <c r="P4" t="s">
        <v>74</v>
      </c>
      <c r="Q4" t="s">
        <v>74</v>
      </c>
      <c r="R4" t="s">
        <v>74</v>
      </c>
      <c r="S4" t="s">
        <v>74</v>
      </c>
      <c r="T4" t="s">
        <v>133</v>
      </c>
      <c r="U4" t="s">
        <v>134</v>
      </c>
      <c r="V4" t="s">
        <v>135</v>
      </c>
      <c r="W4" t="s">
        <v>136</v>
      </c>
      <c r="X4" t="s">
        <v>137</v>
      </c>
      <c r="Y4" t="s">
        <v>138</v>
      </c>
      <c r="Z4" t="s">
        <v>139</v>
      </c>
      <c r="AA4" t="s">
        <v>140</v>
      </c>
      <c r="AB4" t="s">
        <v>141</v>
      </c>
      <c r="AC4" t="s">
        <v>142</v>
      </c>
      <c r="AD4" t="s">
        <v>143</v>
      </c>
      <c r="AE4" t="s">
        <v>144</v>
      </c>
      <c r="AF4" t="s">
        <v>74</v>
      </c>
      <c r="AG4">
        <v>27</v>
      </c>
      <c r="AH4">
        <v>46</v>
      </c>
      <c r="AI4">
        <v>52</v>
      </c>
      <c r="AJ4">
        <v>8</v>
      </c>
      <c r="AK4">
        <v>51</v>
      </c>
      <c r="AL4" t="s">
        <v>116</v>
      </c>
      <c r="AM4" t="s">
        <v>117</v>
      </c>
      <c r="AN4" t="s">
        <v>118</v>
      </c>
      <c r="AO4" t="s">
        <v>145</v>
      </c>
      <c r="AP4" t="s">
        <v>74</v>
      </c>
      <c r="AQ4" t="s">
        <v>74</v>
      </c>
      <c r="AR4" t="s">
        <v>146</v>
      </c>
      <c r="AS4" t="s">
        <v>147</v>
      </c>
      <c r="AT4" t="s">
        <v>148</v>
      </c>
      <c r="AU4">
        <v>2018</v>
      </c>
      <c r="AV4">
        <v>10</v>
      </c>
      <c r="AW4" t="s">
        <v>74</v>
      </c>
      <c r="AX4" t="s">
        <v>74</v>
      </c>
      <c r="AY4" t="s">
        <v>74</v>
      </c>
      <c r="AZ4" t="s">
        <v>74</v>
      </c>
      <c r="BA4" t="s">
        <v>74</v>
      </c>
      <c r="BB4">
        <v>99</v>
      </c>
      <c r="BC4">
        <v>105</v>
      </c>
      <c r="BD4" t="s">
        <v>74</v>
      </c>
      <c r="BE4" t="s">
        <v>149</v>
      </c>
      <c r="BF4" t="str">
        <f>HYPERLINK("http://dx.doi.org/10.1016/j.jarmap.2018.02.003","http://dx.doi.org/10.1016/j.jarmap.2018.02.003")</f>
        <v>http://dx.doi.org/10.1016/j.jarmap.2018.02.003</v>
      </c>
      <c r="BG4" t="s">
        <v>74</v>
      </c>
      <c r="BH4" t="s">
        <v>74</v>
      </c>
      <c r="BI4">
        <v>7</v>
      </c>
      <c r="BJ4" t="s">
        <v>150</v>
      </c>
      <c r="BK4" t="s">
        <v>98</v>
      </c>
      <c r="BL4" t="s">
        <v>150</v>
      </c>
      <c r="BM4" t="s">
        <v>151</v>
      </c>
      <c r="BN4" t="s">
        <v>74</v>
      </c>
      <c r="BO4" t="s">
        <v>74</v>
      </c>
      <c r="BP4" t="s">
        <v>74</v>
      </c>
      <c r="BQ4" t="s">
        <v>74</v>
      </c>
      <c r="BR4" t="s">
        <v>102</v>
      </c>
      <c r="BS4" t="s">
        <v>152</v>
      </c>
      <c r="BT4" t="str">
        <f>HYPERLINK("https%3A%2F%2Fwww.webofscience.com%2Fwos%2Fwoscc%2Ffull-record%2FWOS:000444628100013","View Full Record in Web of Science")</f>
        <v>View Full Record in Web of Science</v>
      </c>
    </row>
    <row r="5" spans="1:72" x14ac:dyDescent="0.25">
      <c r="A5" t="s">
        <v>72</v>
      </c>
      <c r="B5" t="s">
        <v>153</v>
      </c>
      <c r="C5" t="s">
        <v>74</v>
      </c>
      <c r="D5" t="s">
        <v>74</v>
      </c>
      <c r="E5" t="s">
        <v>74</v>
      </c>
      <c r="F5" t="s">
        <v>154</v>
      </c>
      <c r="G5" t="s">
        <v>74</v>
      </c>
      <c r="H5" t="s">
        <v>74</v>
      </c>
      <c r="I5" t="s">
        <v>155</v>
      </c>
      <c r="J5" t="s">
        <v>156</v>
      </c>
      <c r="K5" t="s">
        <v>74</v>
      </c>
      <c r="L5" t="s">
        <v>74</v>
      </c>
      <c r="M5" t="s">
        <v>78</v>
      </c>
      <c r="N5" t="s">
        <v>79</v>
      </c>
      <c r="O5" t="s">
        <v>74</v>
      </c>
      <c r="P5" t="s">
        <v>74</v>
      </c>
      <c r="Q5" t="s">
        <v>74</v>
      </c>
      <c r="R5" t="s">
        <v>74</v>
      </c>
      <c r="S5" t="s">
        <v>74</v>
      </c>
      <c r="T5" t="s">
        <v>157</v>
      </c>
      <c r="U5" t="s">
        <v>158</v>
      </c>
      <c r="V5" t="s">
        <v>159</v>
      </c>
      <c r="W5" t="s">
        <v>160</v>
      </c>
      <c r="X5" t="s">
        <v>161</v>
      </c>
      <c r="Y5" t="s">
        <v>162</v>
      </c>
      <c r="Z5" t="s">
        <v>163</v>
      </c>
      <c r="AA5" t="s">
        <v>74</v>
      </c>
      <c r="AB5" t="s">
        <v>164</v>
      </c>
      <c r="AC5" t="s">
        <v>165</v>
      </c>
      <c r="AD5" t="s">
        <v>166</v>
      </c>
      <c r="AE5" t="s">
        <v>167</v>
      </c>
      <c r="AF5" t="s">
        <v>74</v>
      </c>
      <c r="AG5">
        <v>17</v>
      </c>
      <c r="AH5">
        <v>2</v>
      </c>
      <c r="AI5">
        <v>3</v>
      </c>
      <c r="AJ5">
        <v>3</v>
      </c>
      <c r="AK5">
        <v>17</v>
      </c>
      <c r="AL5" t="s">
        <v>168</v>
      </c>
      <c r="AM5" t="s">
        <v>169</v>
      </c>
      <c r="AN5" t="s">
        <v>170</v>
      </c>
      <c r="AO5" t="s">
        <v>171</v>
      </c>
      <c r="AP5" t="s">
        <v>172</v>
      </c>
      <c r="AQ5" t="s">
        <v>74</v>
      </c>
      <c r="AR5" t="s">
        <v>173</v>
      </c>
      <c r="AS5" t="s">
        <v>174</v>
      </c>
      <c r="AT5" t="s">
        <v>175</v>
      </c>
      <c r="AU5">
        <v>2020</v>
      </c>
      <c r="AV5">
        <v>43</v>
      </c>
      <c r="AW5">
        <v>6</v>
      </c>
      <c r="AX5" t="s">
        <v>74</v>
      </c>
      <c r="AY5" t="s">
        <v>74</v>
      </c>
      <c r="AZ5" t="s">
        <v>74</v>
      </c>
      <c r="BA5" t="s">
        <v>74</v>
      </c>
      <c r="BB5">
        <v>585</v>
      </c>
      <c r="BC5">
        <v>591</v>
      </c>
      <c r="BD5" t="s">
        <v>74</v>
      </c>
      <c r="BE5" t="s">
        <v>176</v>
      </c>
      <c r="BF5" t="str">
        <f>HYPERLINK("http://dx.doi.org/10.1007/s40009-020-00918-y","http://dx.doi.org/10.1007/s40009-020-00918-y")</f>
        <v>http://dx.doi.org/10.1007/s40009-020-00918-y</v>
      </c>
      <c r="BG5" t="s">
        <v>74</v>
      </c>
      <c r="BH5" t="s">
        <v>177</v>
      </c>
      <c r="BI5">
        <v>7</v>
      </c>
      <c r="BJ5" t="s">
        <v>178</v>
      </c>
      <c r="BK5" t="s">
        <v>98</v>
      </c>
      <c r="BL5" t="s">
        <v>179</v>
      </c>
      <c r="BM5" t="s">
        <v>180</v>
      </c>
      <c r="BN5" t="s">
        <v>74</v>
      </c>
      <c r="BO5" t="s">
        <v>74</v>
      </c>
      <c r="BP5" t="s">
        <v>74</v>
      </c>
      <c r="BQ5" t="s">
        <v>74</v>
      </c>
      <c r="BR5" t="s">
        <v>102</v>
      </c>
      <c r="BS5" t="s">
        <v>181</v>
      </c>
      <c r="BT5" t="str">
        <f>HYPERLINK("https%3A%2F%2Fwww.webofscience.com%2Fwos%2Fwoscc%2Ffull-record%2FWOS:000520098700002","View Full Record in Web of Science")</f>
        <v>View Full Record in Web of Science</v>
      </c>
    </row>
    <row r="6" spans="1:72" x14ac:dyDescent="0.25">
      <c r="A6" t="s">
        <v>72</v>
      </c>
      <c r="B6" t="s">
        <v>182</v>
      </c>
      <c r="C6" t="s">
        <v>74</v>
      </c>
      <c r="D6" t="s">
        <v>74</v>
      </c>
      <c r="E6" t="s">
        <v>74</v>
      </c>
      <c r="F6" t="s">
        <v>183</v>
      </c>
      <c r="G6" t="s">
        <v>74</v>
      </c>
      <c r="H6" t="s">
        <v>74</v>
      </c>
      <c r="I6" t="s">
        <v>184</v>
      </c>
      <c r="J6" t="s">
        <v>185</v>
      </c>
      <c r="K6" t="s">
        <v>74</v>
      </c>
      <c r="L6" t="s">
        <v>74</v>
      </c>
      <c r="M6" t="s">
        <v>78</v>
      </c>
      <c r="N6" t="s">
        <v>79</v>
      </c>
      <c r="O6" t="s">
        <v>74</v>
      </c>
      <c r="P6" t="s">
        <v>74</v>
      </c>
      <c r="Q6" t="s">
        <v>74</v>
      </c>
      <c r="R6" t="s">
        <v>74</v>
      </c>
      <c r="S6" t="s">
        <v>74</v>
      </c>
      <c r="T6" t="s">
        <v>186</v>
      </c>
      <c r="U6" t="s">
        <v>187</v>
      </c>
      <c r="V6" t="s">
        <v>188</v>
      </c>
      <c r="W6" t="s">
        <v>189</v>
      </c>
      <c r="X6" t="s">
        <v>190</v>
      </c>
      <c r="Y6" t="s">
        <v>191</v>
      </c>
      <c r="Z6" t="s">
        <v>192</v>
      </c>
      <c r="AA6" t="s">
        <v>193</v>
      </c>
      <c r="AB6" t="s">
        <v>194</v>
      </c>
      <c r="AC6" t="s">
        <v>195</v>
      </c>
      <c r="AD6" t="s">
        <v>196</v>
      </c>
      <c r="AE6" t="s">
        <v>197</v>
      </c>
      <c r="AF6" t="s">
        <v>74</v>
      </c>
      <c r="AG6">
        <v>57</v>
      </c>
      <c r="AH6">
        <v>8</v>
      </c>
      <c r="AI6">
        <v>10</v>
      </c>
      <c r="AJ6">
        <v>5</v>
      </c>
      <c r="AK6">
        <v>22</v>
      </c>
      <c r="AL6" t="s">
        <v>198</v>
      </c>
      <c r="AM6" t="s">
        <v>199</v>
      </c>
      <c r="AN6" t="s">
        <v>200</v>
      </c>
      <c r="AO6" t="s">
        <v>201</v>
      </c>
      <c r="AP6" t="s">
        <v>202</v>
      </c>
      <c r="AQ6" t="s">
        <v>74</v>
      </c>
      <c r="AR6" t="s">
        <v>203</v>
      </c>
      <c r="AS6" t="s">
        <v>204</v>
      </c>
      <c r="AT6" t="s">
        <v>95</v>
      </c>
      <c r="AU6">
        <v>2021</v>
      </c>
      <c r="AV6">
        <v>62</v>
      </c>
      <c r="AW6">
        <v>2</v>
      </c>
      <c r="AX6" t="s">
        <v>74</v>
      </c>
      <c r="AY6" t="s">
        <v>74</v>
      </c>
      <c r="AZ6" t="s">
        <v>74</v>
      </c>
      <c r="BA6" t="s">
        <v>74</v>
      </c>
      <c r="BB6">
        <v>163</v>
      </c>
      <c r="BC6">
        <v>173</v>
      </c>
      <c r="BD6" t="s">
        <v>74</v>
      </c>
      <c r="BE6" t="s">
        <v>205</v>
      </c>
      <c r="BF6" t="str">
        <f>HYPERLINK("http://dx.doi.org/10.1007/s42965-020-00125-2","http://dx.doi.org/10.1007/s42965-020-00125-2")</f>
        <v>http://dx.doi.org/10.1007/s42965-020-00125-2</v>
      </c>
      <c r="BG6" t="s">
        <v>74</v>
      </c>
      <c r="BH6" t="s">
        <v>206</v>
      </c>
      <c r="BI6">
        <v>11</v>
      </c>
      <c r="BJ6" t="s">
        <v>125</v>
      </c>
      <c r="BK6" t="s">
        <v>98</v>
      </c>
      <c r="BL6" t="s">
        <v>126</v>
      </c>
      <c r="BM6" t="s">
        <v>207</v>
      </c>
      <c r="BN6" t="s">
        <v>74</v>
      </c>
      <c r="BO6" t="s">
        <v>74</v>
      </c>
      <c r="BP6" t="s">
        <v>74</v>
      </c>
      <c r="BQ6" t="s">
        <v>74</v>
      </c>
      <c r="BR6" t="s">
        <v>102</v>
      </c>
      <c r="BS6" t="s">
        <v>208</v>
      </c>
      <c r="BT6" t="str">
        <f>HYPERLINK("https%3A%2F%2Fwww.webofscience.com%2Fwos%2Fwoscc%2Ffull-record%2FWOS:000608098100001","View Full Record in Web of Science")</f>
        <v>View Full Record in Web of Science</v>
      </c>
    </row>
    <row r="7" spans="1:72" x14ac:dyDescent="0.25">
      <c r="A7" t="s">
        <v>72</v>
      </c>
      <c r="B7" t="s">
        <v>209</v>
      </c>
      <c r="C7" t="s">
        <v>74</v>
      </c>
      <c r="D7" t="s">
        <v>74</v>
      </c>
      <c r="E7" t="s">
        <v>74</v>
      </c>
      <c r="F7" t="s">
        <v>210</v>
      </c>
      <c r="G7" t="s">
        <v>74</v>
      </c>
      <c r="H7" t="s">
        <v>74</v>
      </c>
      <c r="I7" t="s">
        <v>211</v>
      </c>
      <c r="J7" t="s">
        <v>212</v>
      </c>
      <c r="K7" t="s">
        <v>74</v>
      </c>
      <c r="L7" t="s">
        <v>74</v>
      </c>
      <c r="M7" t="s">
        <v>78</v>
      </c>
      <c r="N7" t="s">
        <v>79</v>
      </c>
      <c r="O7" t="s">
        <v>74</v>
      </c>
      <c r="P7" t="s">
        <v>74</v>
      </c>
      <c r="Q7" t="s">
        <v>74</v>
      </c>
      <c r="R7" t="s">
        <v>74</v>
      </c>
      <c r="S7" t="s">
        <v>74</v>
      </c>
      <c r="T7" t="s">
        <v>213</v>
      </c>
      <c r="U7" t="s">
        <v>214</v>
      </c>
      <c r="V7" t="s">
        <v>215</v>
      </c>
      <c r="W7" t="s">
        <v>216</v>
      </c>
      <c r="X7" t="s">
        <v>217</v>
      </c>
      <c r="Y7" t="s">
        <v>218</v>
      </c>
      <c r="Z7" t="s">
        <v>219</v>
      </c>
      <c r="AA7" t="s">
        <v>220</v>
      </c>
      <c r="AB7" t="s">
        <v>221</v>
      </c>
      <c r="AC7" t="s">
        <v>222</v>
      </c>
      <c r="AD7" t="s">
        <v>222</v>
      </c>
      <c r="AE7" t="s">
        <v>223</v>
      </c>
      <c r="AF7" t="s">
        <v>74</v>
      </c>
      <c r="AG7">
        <v>32</v>
      </c>
      <c r="AH7">
        <v>374</v>
      </c>
      <c r="AI7">
        <v>503</v>
      </c>
      <c r="AJ7">
        <v>53</v>
      </c>
      <c r="AK7">
        <v>307</v>
      </c>
      <c r="AL7" t="s">
        <v>116</v>
      </c>
      <c r="AM7" t="s">
        <v>117</v>
      </c>
      <c r="AN7" t="s">
        <v>118</v>
      </c>
      <c r="AO7" t="s">
        <v>224</v>
      </c>
      <c r="AP7" t="s">
        <v>225</v>
      </c>
      <c r="AQ7" t="s">
        <v>74</v>
      </c>
      <c r="AR7" t="s">
        <v>226</v>
      </c>
      <c r="AS7" t="s">
        <v>227</v>
      </c>
      <c r="AT7" t="s">
        <v>228</v>
      </c>
      <c r="AU7">
        <v>2013</v>
      </c>
      <c r="AV7">
        <v>51</v>
      </c>
      <c r="AW7" t="s">
        <v>74</v>
      </c>
      <c r="AX7" t="s">
        <v>74</v>
      </c>
      <c r="AY7" t="s">
        <v>74</v>
      </c>
      <c r="AZ7" t="s">
        <v>74</v>
      </c>
      <c r="BA7" t="s">
        <v>74</v>
      </c>
      <c r="BB7">
        <v>83</v>
      </c>
      <c r="BC7">
        <v>87</v>
      </c>
      <c r="BD7" t="s">
        <v>74</v>
      </c>
      <c r="BE7" t="s">
        <v>229</v>
      </c>
      <c r="BF7" t="str">
        <f>HYPERLINK("http://dx.doi.org/10.1016/j.ecoleng.2012.12.004","http://dx.doi.org/10.1016/j.ecoleng.2012.12.004")</f>
        <v>http://dx.doi.org/10.1016/j.ecoleng.2012.12.004</v>
      </c>
      <c r="BG7" t="s">
        <v>74</v>
      </c>
      <c r="BH7" t="s">
        <v>74</v>
      </c>
      <c r="BI7">
        <v>5</v>
      </c>
      <c r="BJ7" t="s">
        <v>230</v>
      </c>
      <c r="BK7" t="s">
        <v>98</v>
      </c>
      <c r="BL7" t="s">
        <v>231</v>
      </c>
      <c r="BM7" t="s">
        <v>232</v>
      </c>
      <c r="BN7" t="s">
        <v>74</v>
      </c>
      <c r="BO7" t="s">
        <v>74</v>
      </c>
      <c r="BP7" t="s">
        <v>74</v>
      </c>
      <c r="BQ7" t="s">
        <v>74</v>
      </c>
      <c r="BR7" t="s">
        <v>102</v>
      </c>
      <c r="BS7" t="s">
        <v>233</v>
      </c>
      <c r="BT7" t="str">
        <f>HYPERLINK("https%3A%2F%2Fwww.webofscience.com%2Fwos%2Fwoscc%2Ffull-record%2FWOS:000316162300010","View Full Record in Web of Science")</f>
        <v>View Full Record in Web of Science</v>
      </c>
    </row>
    <row r="8" spans="1:72" x14ac:dyDescent="0.25">
      <c r="A8" t="s">
        <v>72</v>
      </c>
      <c r="B8" t="s">
        <v>234</v>
      </c>
      <c r="C8" t="s">
        <v>74</v>
      </c>
      <c r="D8" t="s">
        <v>74</v>
      </c>
      <c r="E8" t="s">
        <v>74</v>
      </c>
      <c r="F8" t="s">
        <v>235</v>
      </c>
      <c r="G8" t="s">
        <v>74</v>
      </c>
      <c r="H8" t="s">
        <v>74</v>
      </c>
      <c r="I8" t="s">
        <v>236</v>
      </c>
      <c r="J8" t="s">
        <v>237</v>
      </c>
      <c r="K8" t="s">
        <v>74</v>
      </c>
      <c r="L8" t="s">
        <v>74</v>
      </c>
      <c r="M8" t="s">
        <v>78</v>
      </c>
      <c r="N8" t="s">
        <v>79</v>
      </c>
      <c r="O8" t="s">
        <v>74</v>
      </c>
      <c r="P8" t="s">
        <v>74</v>
      </c>
      <c r="Q8" t="s">
        <v>74</v>
      </c>
      <c r="R8" t="s">
        <v>74</v>
      </c>
      <c r="S8" t="s">
        <v>74</v>
      </c>
      <c r="T8" t="s">
        <v>238</v>
      </c>
      <c r="U8" t="s">
        <v>239</v>
      </c>
      <c r="V8" t="s">
        <v>240</v>
      </c>
      <c r="W8" t="s">
        <v>241</v>
      </c>
      <c r="X8" t="s">
        <v>242</v>
      </c>
      <c r="Y8" t="s">
        <v>243</v>
      </c>
      <c r="Z8" t="s">
        <v>244</v>
      </c>
      <c r="AA8" t="s">
        <v>245</v>
      </c>
      <c r="AB8" t="s">
        <v>246</v>
      </c>
      <c r="AC8" t="s">
        <v>247</v>
      </c>
      <c r="AD8" t="s">
        <v>247</v>
      </c>
      <c r="AE8" t="s">
        <v>248</v>
      </c>
      <c r="AF8" t="s">
        <v>74</v>
      </c>
      <c r="AG8">
        <v>27</v>
      </c>
      <c r="AH8">
        <v>6</v>
      </c>
      <c r="AI8">
        <v>7</v>
      </c>
      <c r="AJ8">
        <v>1</v>
      </c>
      <c r="AK8">
        <v>11</v>
      </c>
      <c r="AL8" t="s">
        <v>249</v>
      </c>
      <c r="AM8" t="s">
        <v>250</v>
      </c>
      <c r="AN8" t="s">
        <v>251</v>
      </c>
      <c r="AO8" t="s">
        <v>252</v>
      </c>
      <c r="AP8" t="s">
        <v>253</v>
      </c>
      <c r="AQ8" t="s">
        <v>74</v>
      </c>
      <c r="AR8" t="s">
        <v>254</v>
      </c>
      <c r="AS8" t="s">
        <v>255</v>
      </c>
      <c r="AT8" t="s">
        <v>256</v>
      </c>
      <c r="AU8">
        <v>2020</v>
      </c>
      <c r="AV8">
        <v>102</v>
      </c>
      <c r="AW8">
        <v>3</v>
      </c>
      <c r="AX8" t="s">
        <v>74</v>
      </c>
      <c r="AY8" t="s">
        <v>74</v>
      </c>
      <c r="AZ8" t="s">
        <v>257</v>
      </c>
      <c r="BA8" t="s">
        <v>74</v>
      </c>
      <c r="BB8">
        <v>765</v>
      </c>
      <c r="BC8">
        <v>773</v>
      </c>
      <c r="BD8" t="s">
        <v>74</v>
      </c>
      <c r="BE8" t="s">
        <v>258</v>
      </c>
      <c r="BF8" t="str">
        <f>HYPERLINK("http://dx.doi.org/10.1007/s42161-020-00502-9","http://dx.doi.org/10.1007/s42161-020-00502-9")</f>
        <v>http://dx.doi.org/10.1007/s42161-020-00502-9</v>
      </c>
      <c r="BG8" t="s">
        <v>74</v>
      </c>
      <c r="BH8" t="s">
        <v>177</v>
      </c>
      <c r="BI8">
        <v>9</v>
      </c>
      <c r="BJ8" t="s">
        <v>150</v>
      </c>
      <c r="BK8" t="s">
        <v>98</v>
      </c>
      <c r="BL8" t="s">
        <v>150</v>
      </c>
      <c r="BM8" t="s">
        <v>259</v>
      </c>
      <c r="BN8" t="s">
        <v>74</v>
      </c>
      <c r="BO8" t="s">
        <v>74</v>
      </c>
      <c r="BP8" t="s">
        <v>74</v>
      </c>
      <c r="BQ8" t="s">
        <v>74</v>
      </c>
      <c r="BR8" t="s">
        <v>102</v>
      </c>
      <c r="BS8" t="s">
        <v>260</v>
      </c>
      <c r="BT8" t="str">
        <f>HYPERLINK("https%3A%2F%2Fwww.webofscience.com%2Fwos%2Fwoscc%2Ffull-record%2FWOS:000515874600001","View Full Record in Web of Science")</f>
        <v>View Full Record in Web of Science</v>
      </c>
    </row>
    <row r="9" spans="1:72" x14ac:dyDescent="0.25">
      <c r="A9" t="s">
        <v>72</v>
      </c>
      <c r="B9" t="s">
        <v>261</v>
      </c>
      <c r="C9" t="s">
        <v>74</v>
      </c>
      <c r="D9" t="s">
        <v>74</v>
      </c>
      <c r="E9" t="s">
        <v>74</v>
      </c>
      <c r="F9" t="s">
        <v>262</v>
      </c>
      <c r="G9" t="s">
        <v>74</v>
      </c>
      <c r="H9" t="s">
        <v>74</v>
      </c>
      <c r="I9" t="s">
        <v>263</v>
      </c>
      <c r="J9" t="s">
        <v>264</v>
      </c>
      <c r="K9" t="s">
        <v>74</v>
      </c>
      <c r="L9" t="s">
        <v>74</v>
      </c>
      <c r="M9" t="s">
        <v>78</v>
      </c>
      <c r="N9" t="s">
        <v>79</v>
      </c>
      <c r="O9" t="s">
        <v>74</v>
      </c>
      <c r="P9" t="s">
        <v>74</v>
      </c>
      <c r="Q9" t="s">
        <v>74</v>
      </c>
      <c r="R9" t="s">
        <v>74</v>
      </c>
      <c r="S9" t="s">
        <v>74</v>
      </c>
      <c r="T9" t="s">
        <v>265</v>
      </c>
      <c r="U9" t="s">
        <v>266</v>
      </c>
      <c r="V9" t="s">
        <v>267</v>
      </c>
      <c r="W9" t="s">
        <v>268</v>
      </c>
      <c r="X9" t="s">
        <v>74</v>
      </c>
      <c r="Y9" t="s">
        <v>269</v>
      </c>
      <c r="Z9" t="s">
        <v>270</v>
      </c>
      <c r="AA9" t="s">
        <v>74</v>
      </c>
      <c r="AB9" t="s">
        <v>271</v>
      </c>
      <c r="AC9" t="s">
        <v>272</v>
      </c>
      <c r="AD9" t="s">
        <v>272</v>
      </c>
      <c r="AE9" t="s">
        <v>273</v>
      </c>
      <c r="AF9" t="s">
        <v>74</v>
      </c>
      <c r="AG9">
        <v>45</v>
      </c>
      <c r="AH9">
        <v>2</v>
      </c>
      <c r="AI9">
        <v>2</v>
      </c>
      <c r="AJ9">
        <v>5</v>
      </c>
      <c r="AK9">
        <v>15</v>
      </c>
      <c r="AL9" t="s">
        <v>274</v>
      </c>
      <c r="AM9" t="s">
        <v>117</v>
      </c>
      <c r="AN9" t="s">
        <v>275</v>
      </c>
      <c r="AO9" t="s">
        <v>276</v>
      </c>
      <c r="AP9" t="s">
        <v>277</v>
      </c>
      <c r="AQ9" t="s">
        <v>74</v>
      </c>
      <c r="AR9" t="s">
        <v>278</v>
      </c>
      <c r="AS9" t="s">
        <v>279</v>
      </c>
      <c r="AT9" t="s">
        <v>280</v>
      </c>
      <c r="AU9">
        <v>2022</v>
      </c>
      <c r="AV9">
        <v>472</v>
      </c>
      <c r="AW9" t="s">
        <v>74</v>
      </c>
      <c r="AX9" t="s">
        <v>74</v>
      </c>
      <c r="AY9" t="s">
        <v>74</v>
      </c>
      <c r="AZ9" t="s">
        <v>74</v>
      </c>
      <c r="BA9" t="s">
        <v>74</v>
      </c>
      <c r="BB9" t="s">
        <v>74</v>
      </c>
      <c r="BC9" t="s">
        <v>74</v>
      </c>
      <c r="BD9">
        <v>110105</v>
      </c>
      <c r="BE9" t="s">
        <v>281</v>
      </c>
      <c r="BF9" t="str">
        <f>HYPERLINK("http://dx.doi.org/10.1016/j.ecolmodel.2022.110105","http://dx.doi.org/10.1016/j.ecolmodel.2022.110105")</f>
        <v>http://dx.doi.org/10.1016/j.ecolmodel.2022.110105</v>
      </c>
      <c r="BG9" t="s">
        <v>74</v>
      </c>
      <c r="BH9" t="s">
        <v>282</v>
      </c>
      <c r="BI9">
        <v>7</v>
      </c>
      <c r="BJ9" t="s">
        <v>125</v>
      </c>
      <c r="BK9" t="s">
        <v>98</v>
      </c>
      <c r="BL9" t="s">
        <v>126</v>
      </c>
      <c r="BM9" t="s">
        <v>283</v>
      </c>
      <c r="BN9" t="s">
        <v>74</v>
      </c>
      <c r="BO9" t="s">
        <v>74</v>
      </c>
      <c r="BP9" t="s">
        <v>74</v>
      </c>
      <c r="BQ9" t="s">
        <v>74</v>
      </c>
      <c r="BR9" t="s">
        <v>102</v>
      </c>
      <c r="BS9" t="s">
        <v>284</v>
      </c>
      <c r="BT9" t="str">
        <f>HYPERLINK("https%3A%2F%2Fwww.webofscience.com%2Fwos%2Fwoscc%2Ffull-record%2FWOS:000858835400004","View Full Record in Web of Science")</f>
        <v>View Full Record in Web of Science</v>
      </c>
    </row>
    <row r="10" spans="1:72" x14ac:dyDescent="0.25">
      <c r="A10" t="s">
        <v>72</v>
      </c>
      <c r="B10" t="s">
        <v>285</v>
      </c>
      <c r="C10" t="s">
        <v>74</v>
      </c>
      <c r="D10" t="s">
        <v>74</v>
      </c>
      <c r="E10" t="s">
        <v>74</v>
      </c>
      <c r="F10" t="s">
        <v>286</v>
      </c>
      <c r="G10" t="s">
        <v>74</v>
      </c>
      <c r="H10" t="s">
        <v>74</v>
      </c>
      <c r="I10" t="s">
        <v>287</v>
      </c>
      <c r="J10" t="s">
        <v>288</v>
      </c>
      <c r="K10" t="s">
        <v>74</v>
      </c>
      <c r="L10" t="s">
        <v>74</v>
      </c>
      <c r="M10" t="s">
        <v>78</v>
      </c>
      <c r="N10" t="s">
        <v>79</v>
      </c>
      <c r="O10" t="s">
        <v>74</v>
      </c>
      <c r="P10" t="s">
        <v>74</v>
      </c>
      <c r="Q10" t="s">
        <v>74</v>
      </c>
      <c r="R10" t="s">
        <v>74</v>
      </c>
      <c r="S10" t="s">
        <v>74</v>
      </c>
      <c r="T10" t="s">
        <v>289</v>
      </c>
      <c r="U10" t="s">
        <v>290</v>
      </c>
      <c r="V10" t="s">
        <v>291</v>
      </c>
      <c r="W10" t="s">
        <v>292</v>
      </c>
      <c r="X10" t="s">
        <v>74</v>
      </c>
      <c r="Y10" t="s">
        <v>293</v>
      </c>
      <c r="Z10" t="s">
        <v>294</v>
      </c>
      <c r="AA10" t="s">
        <v>74</v>
      </c>
      <c r="AB10" t="s">
        <v>74</v>
      </c>
      <c r="AC10" t="s">
        <v>74</v>
      </c>
      <c r="AD10" t="s">
        <v>74</v>
      </c>
      <c r="AE10" t="s">
        <v>74</v>
      </c>
      <c r="AF10" t="s">
        <v>74</v>
      </c>
      <c r="AG10">
        <v>28</v>
      </c>
      <c r="AH10">
        <v>92</v>
      </c>
      <c r="AI10">
        <v>111</v>
      </c>
      <c r="AJ10">
        <v>2</v>
      </c>
      <c r="AK10">
        <v>98</v>
      </c>
      <c r="AL10" t="s">
        <v>249</v>
      </c>
      <c r="AM10" t="s">
        <v>295</v>
      </c>
      <c r="AN10" t="s">
        <v>296</v>
      </c>
      <c r="AO10" t="s">
        <v>297</v>
      </c>
      <c r="AP10" t="s">
        <v>298</v>
      </c>
      <c r="AQ10" t="s">
        <v>74</v>
      </c>
      <c r="AR10" t="s">
        <v>299</v>
      </c>
      <c r="AS10" t="s">
        <v>300</v>
      </c>
      <c r="AT10" t="s">
        <v>301</v>
      </c>
      <c r="AU10">
        <v>2012</v>
      </c>
      <c r="AV10">
        <v>21</v>
      </c>
      <c r="AW10">
        <v>5</v>
      </c>
      <c r="AX10" t="s">
        <v>74</v>
      </c>
      <c r="AY10" t="s">
        <v>74</v>
      </c>
      <c r="AZ10" t="s">
        <v>257</v>
      </c>
      <c r="BA10" t="s">
        <v>74</v>
      </c>
      <c r="BB10">
        <v>1251</v>
      </c>
      <c r="BC10">
        <v>1266</v>
      </c>
      <c r="BD10" t="s">
        <v>74</v>
      </c>
      <c r="BE10" t="s">
        <v>302</v>
      </c>
      <c r="BF10" t="str">
        <f>HYPERLINK("http://dx.doi.org/10.1007/s10531-012-0279-1","http://dx.doi.org/10.1007/s10531-012-0279-1")</f>
        <v>http://dx.doi.org/10.1007/s10531-012-0279-1</v>
      </c>
      <c r="BG10" t="s">
        <v>74</v>
      </c>
      <c r="BH10" t="s">
        <v>74</v>
      </c>
      <c r="BI10">
        <v>16</v>
      </c>
      <c r="BJ10" t="s">
        <v>303</v>
      </c>
      <c r="BK10" t="s">
        <v>98</v>
      </c>
      <c r="BL10" t="s">
        <v>304</v>
      </c>
      <c r="BM10" t="s">
        <v>305</v>
      </c>
      <c r="BN10" t="s">
        <v>74</v>
      </c>
      <c r="BO10" t="s">
        <v>74</v>
      </c>
      <c r="BP10" t="s">
        <v>74</v>
      </c>
      <c r="BQ10" t="s">
        <v>74</v>
      </c>
      <c r="BR10" t="s">
        <v>102</v>
      </c>
      <c r="BS10" t="s">
        <v>306</v>
      </c>
      <c r="BT10" t="str">
        <f>HYPERLINK("https%3A%2F%2Fwww.webofscience.com%2Fwos%2Fwoscc%2Ffull-record%2FWOS:000302570400007","View Full Record in Web of Science")</f>
        <v>View Full Record in Web of Science</v>
      </c>
    </row>
    <row r="11" spans="1:72" x14ac:dyDescent="0.25">
      <c r="A11" t="s">
        <v>72</v>
      </c>
      <c r="B11" t="s">
        <v>307</v>
      </c>
      <c r="C11" t="s">
        <v>74</v>
      </c>
      <c r="D11" t="s">
        <v>74</v>
      </c>
      <c r="E11" t="s">
        <v>74</v>
      </c>
      <c r="F11" t="s">
        <v>308</v>
      </c>
      <c r="G11" t="s">
        <v>74</v>
      </c>
      <c r="H11" t="s">
        <v>74</v>
      </c>
      <c r="I11" t="s">
        <v>309</v>
      </c>
      <c r="J11" t="s">
        <v>107</v>
      </c>
      <c r="K11" t="s">
        <v>74</v>
      </c>
      <c r="L11" t="s">
        <v>74</v>
      </c>
      <c r="M11" t="s">
        <v>78</v>
      </c>
      <c r="N11" t="s">
        <v>79</v>
      </c>
      <c r="O11" t="s">
        <v>74</v>
      </c>
      <c r="P11" t="s">
        <v>74</v>
      </c>
      <c r="Q11" t="s">
        <v>74</v>
      </c>
      <c r="R11" t="s">
        <v>74</v>
      </c>
      <c r="S11" t="s">
        <v>74</v>
      </c>
      <c r="T11" t="s">
        <v>310</v>
      </c>
      <c r="U11" t="s">
        <v>311</v>
      </c>
      <c r="V11" t="s">
        <v>312</v>
      </c>
      <c r="W11" t="s">
        <v>313</v>
      </c>
      <c r="X11" t="s">
        <v>314</v>
      </c>
      <c r="Y11" t="s">
        <v>315</v>
      </c>
      <c r="Z11" t="s">
        <v>316</v>
      </c>
      <c r="AA11" t="s">
        <v>317</v>
      </c>
      <c r="AB11" t="s">
        <v>74</v>
      </c>
      <c r="AC11" t="s">
        <v>318</v>
      </c>
      <c r="AD11" t="s">
        <v>318</v>
      </c>
      <c r="AE11" t="s">
        <v>319</v>
      </c>
      <c r="AF11" t="s">
        <v>74</v>
      </c>
      <c r="AG11">
        <v>104</v>
      </c>
      <c r="AH11">
        <v>8</v>
      </c>
      <c r="AI11">
        <v>8</v>
      </c>
      <c r="AJ11">
        <v>5</v>
      </c>
      <c r="AK11">
        <v>27</v>
      </c>
      <c r="AL11" t="s">
        <v>274</v>
      </c>
      <c r="AM11" t="s">
        <v>117</v>
      </c>
      <c r="AN11" t="s">
        <v>275</v>
      </c>
      <c r="AO11" t="s">
        <v>119</v>
      </c>
      <c r="AP11" t="s">
        <v>120</v>
      </c>
      <c r="AQ11" t="s">
        <v>74</v>
      </c>
      <c r="AR11" t="s">
        <v>121</v>
      </c>
      <c r="AS11" t="s">
        <v>122</v>
      </c>
      <c r="AT11" t="s">
        <v>148</v>
      </c>
      <c r="AU11">
        <v>2021</v>
      </c>
      <c r="AV11">
        <v>64</v>
      </c>
      <c r="AW11" t="s">
        <v>74</v>
      </c>
      <c r="AX11" t="s">
        <v>74</v>
      </c>
      <c r="AY11" t="s">
        <v>74</v>
      </c>
      <c r="AZ11" t="s">
        <v>74</v>
      </c>
      <c r="BA11" t="s">
        <v>74</v>
      </c>
      <c r="BB11" t="s">
        <v>74</v>
      </c>
      <c r="BC11" t="s">
        <v>74</v>
      </c>
      <c r="BD11">
        <v>101386</v>
      </c>
      <c r="BE11" t="s">
        <v>320</v>
      </c>
      <c r="BF11" t="str">
        <f>HYPERLINK("http://dx.doi.org/10.1016/j.ecoinf.2021.101386","http://dx.doi.org/10.1016/j.ecoinf.2021.101386")</f>
        <v>http://dx.doi.org/10.1016/j.ecoinf.2021.101386</v>
      </c>
      <c r="BG11" t="s">
        <v>74</v>
      </c>
      <c r="BH11" t="s">
        <v>321</v>
      </c>
      <c r="BI11">
        <v>8</v>
      </c>
      <c r="BJ11" t="s">
        <v>125</v>
      </c>
      <c r="BK11" t="s">
        <v>98</v>
      </c>
      <c r="BL11" t="s">
        <v>126</v>
      </c>
      <c r="BM11" t="s">
        <v>322</v>
      </c>
      <c r="BN11" t="s">
        <v>74</v>
      </c>
      <c r="BO11" t="s">
        <v>74</v>
      </c>
      <c r="BP11" t="s">
        <v>74</v>
      </c>
      <c r="BQ11" t="s">
        <v>74</v>
      </c>
      <c r="BR11" t="s">
        <v>102</v>
      </c>
      <c r="BS11" t="s">
        <v>323</v>
      </c>
      <c r="BT11" t="str">
        <f>HYPERLINK("https%3A%2F%2Fwww.webofscience.com%2Fwos%2Fwoscc%2Ffull-record%2FWOS:000692042900007","View Full Record in Web of Science")</f>
        <v>View Full Record in Web of Science</v>
      </c>
    </row>
    <row r="12" spans="1:72" x14ac:dyDescent="0.25">
      <c r="A12" t="s">
        <v>72</v>
      </c>
      <c r="B12" t="s">
        <v>324</v>
      </c>
      <c r="C12" t="s">
        <v>74</v>
      </c>
      <c r="D12" t="s">
        <v>74</v>
      </c>
      <c r="E12" t="s">
        <v>74</v>
      </c>
      <c r="F12" t="s">
        <v>325</v>
      </c>
      <c r="G12" t="s">
        <v>74</v>
      </c>
      <c r="H12" t="s">
        <v>74</v>
      </c>
      <c r="I12" t="s">
        <v>326</v>
      </c>
      <c r="J12" t="s">
        <v>327</v>
      </c>
      <c r="K12" t="s">
        <v>74</v>
      </c>
      <c r="L12" t="s">
        <v>74</v>
      </c>
      <c r="M12" t="s">
        <v>78</v>
      </c>
      <c r="N12" t="s">
        <v>79</v>
      </c>
      <c r="O12" t="s">
        <v>74</v>
      </c>
      <c r="P12" t="s">
        <v>74</v>
      </c>
      <c r="Q12" t="s">
        <v>74</v>
      </c>
      <c r="R12" t="s">
        <v>74</v>
      </c>
      <c r="S12" t="s">
        <v>74</v>
      </c>
      <c r="T12" t="s">
        <v>328</v>
      </c>
      <c r="U12" t="s">
        <v>329</v>
      </c>
      <c r="V12" t="s">
        <v>330</v>
      </c>
      <c r="W12" t="s">
        <v>331</v>
      </c>
      <c r="X12" t="s">
        <v>332</v>
      </c>
      <c r="Y12" t="s">
        <v>333</v>
      </c>
      <c r="Z12" t="s">
        <v>334</v>
      </c>
      <c r="AA12" t="s">
        <v>335</v>
      </c>
      <c r="AB12" t="s">
        <v>336</v>
      </c>
      <c r="AC12" t="s">
        <v>337</v>
      </c>
      <c r="AD12" t="s">
        <v>338</v>
      </c>
      <c r="AE12" t="s">
        <v>339</v>
      </c>
      <c r="AF12" t="s">
        <v>74</v>
      </c>
      <c r="AG12">
        <v>54</v>
      </c>
      <c r="AH12">
        <v>25</v>
      </c>
      <c r="AI12">
        <v>27</v>
      </c>
      <c r="AJ12">
        <v>0</v>
      </c>
      <c r="AK12">
        <v>26</v>
      </c>
      <c r="AL12" t="s">
        <v>340</v>
      </c>
      <c r="AM12" t="s">
        <v>341</v>
      </c>
      <c r="AN12" t="s">
        <v>342</v>
      </c>
      <c r="AO12" t="s">
        <v>343</v>
      </c>
      <c r="AP12" t="s">
        <v>74</v>
      </c>
      <c r="AQ12" t="s">
        <v>74</v>
      </c>
      <c r="AR12" t="s">
        <v>344</v>
      </c>
      <c r="AS12" t="s">
        <v>345</v>
      </c>
      <c r="AT12" t="s">
        <v>346</v>
      </c>
      <c r="AU12">
        <v>2013</v>
      </c>
      <c r="AV12">
        <v>105</v>
      </c>
      <c r="AW12">
        <v>9</v>
      </c>
      <c r="AX12" t="s">
        <v>74</v>
      </c>
      <c r="AY12" t="s">
        <v>74</v>
      </c>
      <c r="AZ12" t="s">
        <v>74</v>
      </c>
      <c r="BA12" t="s">
        <v>74</v>
      </c>
      <c r="BB12">
        <v>1282</v>
      </c>
      <c r="BC12">
        <v>1288</v>
      </c>
      <c r="BD12" t="s">
        <v>74</v>
      </c>
      <c r="BE12" t="s">
        <v>74</v>
      </c>
      <c r="BF12" t="s">
        <v>74</v>
      </c>
      <c r="BG12" t="s">
        <v>74</v>
      </c>
      <c r="BH12" t="s">
        <v>74</v>
      </c>
      <c r="BI12">
        <v>7</v>
      </c>
      <c r="BJ12" t="s">
        <v>178</v>
      </c>
      <c r="BK12" t="s">
        <v>98</v>
      </c>
      <c r="BL12" t="s">
        <v>179</v>
      </c>
      <c r="BM12" t="s">
        <v>347</v>
      </c>
      <c r="BN12" t="s">
        <v>74</v>
      </c>
      <c r="BO12" t="s">
        <v>74</v>
      </c>
      <c r="BP12" t="s">
        <v>74</v>
      </c>
      <c r="BQ12" t="s">
        <v>74</v>
      </c>
      <c r="BR12" t="s">
        <v>102</v>
      </c>
      <c r="BS12" t="s">
        <v>348</v>
      </c>
      <c r="BT12" t="str">
        <f>HYPERLINK("https%3A%2F%2Fwww.webofscience.com%2Fwos%2Fwoscc%2Ffull-record%2FWOS:000327563900022","View Full Record in Web of Science")</f>
        <v>View Full Record in Web of Science</v>
      </c>
    </row>
    <row r="13" spans="1:72" x14ac:dyDescent="0.25">
      <c r="A13" t="s">
        <v>72</v>
      </c>
      <c r="B13" t="s">
        <v>349</v>
      </c>
      <c r="C13" t="s">
        <v>74</v>
      </c>
      <c r="D13" t="s">
        <v>74</v>
      </c>
      <c r="E13" t="s">
        <v>74</v>
      </c>
      <c r="F13" t="s">
        <v>350</v>
      </c>
      <c r="G13" t="s">
        <v>74</v>
      </c>
      <c r="H13" t="s">
        <v>74</v>
      </c>
      <c r="I13" s="1" t="s">
        <v>351</v>
      </c>
      <c r="J13" t="s">
        <v>352</v>
      </c>
      <c r="K13" t="s">
        <v>74</v>
      </c>
      <c r="L13" t="s">
        <v>74</v>
      </c>
      <c r="M13" t="s">
        <v>78</v>
      </c>
      <c r="N13" t="s">
        <v>79</v>
      </c>
      <c r="O13" t="s">
        <v>74</v>
      </c>
      <c r="P13" t="s">
        <v>74</v>
      </c>
      <c r="Q13" t="s">
        <v>74</v>
      </c>
      <c r="R13" t="s">
        <v>74</v>
      </c>
      <c r="S13" t="s">
        <v>74</v>
      </c>
      <c r="T13" t="s">
        <v>353</v>
      </c>
      <c r="U13" t="s">
        <v>354</v>
      </c>
      <c r="V13" t="s">
        <v>355</v>
      </c>
      <c r="W13" t="s">
        <v>356</v>
      </c>
      <c r="X13" t="s">
        <v>357</v>
      </c>
      <c r="Y13" t="s">
        <v>358</v>
      </c>
      <c r="Z13" t="s">
        <v>359</v>
      </c>
      <c r="AA13" t="s">
        <v>360</v>
      </c>
      <c r="AB13" t="s">
        <v>361</v>
      </c>
      <c r="AC13" t="s">
        <v>362</v>
      </c>
      <c r="AD13" t="s">
        <v>363</v>
      </c>
      <c r="AE13" t="s">
        <v>364</v>
      </c>
      <c r="AF13" t="s">
        <v>74</v>
      </c>
      <c r="AG13">
        <v>56</v>
      </c>
      <c r="AH13">
        <v>14</v>
      </c>
      <c r="AI13">
        <v>16</v>
      </c>
      <c r="AJ13">
        <v>0</v>
      </c>
      <c r="AK13">
        <v>21</v>
      </c>
      <c r="AL13" t="s">
        <v>249</v>
      </c>
      <c r="AM13" t="s">
        <v>250</v>
      </c>
      <c r="AN13" t="s">
        <v>251</v>
      </c>
      <c r="AO13" t="s">
        <v>365</v>
      </c>
      <c r="AP13" t="s">
        <v>366</v>
      </c>
      <c r="AQ13" t="s">
        <v>74</v>
      </c>
      <c r="AR13" t="s">
        <v>367</v>
      </c>
      <c r="AS13" t="s">
        <v>368</v>
      </c>
      <c r="AT13" t="s">
        <v>369</v>
      </c>
      <c r="AU13">
        <v>2020</v>
      </c>
      <c r="AV13">
        <v>48</v>
      </c>
      <c r="AW13">
        <v>3</v>
      </c>
      <c r="AX13" t="s">
        <v>74</v>
      </c>
      <c r="AY13" t="s">
        <v>74</v>
      </c>
      <c r="AZ13" t="s">
        <v>74</v>
      </c>
      <c r="BA13" t="s">
        <v>74</v>
      </c>
      <c r="BB13">
        <v>411</v>
      </c>
      <c r="BC13">
        <v>422</v>
      </c>
      <c r="BD13" t="s">
        <v>74</v>
      </c>
      <c r="BE13" t="s">
        <v>370</v>
      </c>
      <c r="BF13" t="str">
        <f>HYPERLINK("http://dx.doi.org/10.1007/s12524-019-01089-0","http://dx.doi.org/10.1007/s12524-019-01089-0")</f>
        <v>http://dx.doi.org/10.1007/s12524-019-01089-0</v>
      </c>
      <c r="BG13" t="s">
        <v>74</v>
      </c>
      <c r="BH13" t="s">
        <v>371</v>
      </c>
      <c r="BI13">
        <v>12</v>
      </c>
      <c r="BJ13" t="s">
        <v>372</v>
      </c>
      <c r="BK13" t="s">
        <v>98</v>
      </c>
      <c r="BL13" t="s">
        <v>373</v>
      </c>
      <c r="BM13" t="s">
        <v>374</v>
      </c>
      <c r="BN13" t="s">
        <v>74</v>
      </c>
      <c r="BO13" t="s">
        <v>74</v>
      </c>
      <c r="BP13" t="s">
        <v>74</v>
      </c>
      <c r="BQ13" t="s">
        <v>74</v>
      </c>
      <c r="BR13" t="s">
        <v>102</v>
      </c>
      <c r="BS13" t="s">
        <v>375</v>
      </c>
      <c r="BT13" t="str">
        <f>HYPERLINK("https%3A%2F%2Fwww.webofscience.com%2Fwos%2Fwoscc%2Ffull-record%2FWOS:000504157900002","View Full Record in Web of Science")</f>
        <v>View Full Record in Web of Science</v>
      </c>
    </row>
    <row r="14" spans="1:72" x14ac:dyDescent="0.25">
      <c r="A14" t="s">
        <v>72</v>
      </c>
      <c r="B14" t="s">
        <v>376</v>
      </c>
      <c r="C14" t="s">
        <v>74</v>
      </c>
      <c r="D14" t="s">
        <v>74</v>
      </c>
      <c r="E14" t="s">
        <v>74</v>
      </c>
      <c r="F14" t="s">
        <v>377</v>
      </c>
      <c r="G14" t="s">
        <v>74</v>
      </c>
      <c r="H14" t="s">
        <v>74</v>
      </c>
      <c r="I14" t="s">
        <v>378</v>
      </c>
      <c r="J14" t="s">
        <v>379</v>
      </c>
      <c r="K14" t="s">
        <v>74</v>
      </c>
      <c r="L14" t="s">
        <v>74</v>
      </c>
      <c r="M14" t="s">
        <v>78</v>
      </c>
      <c r="N14" t="s">
        <v>79</v>
      </c>
      <c r="O14" t="s">
        <v>74</v>
      </c>
      <c r="P14" t="s">
        <v>74</v>
      </c>
      <c r="Q14" t="s">
        <v>74</v>
      </c>
      <c r="R14" t="s">
        <v>74</v>
      </c>
      <c r="S14" t="s">
        <v>74</v>
      </c>
      <c r="T14" t="s">
        <v>380</v>
      </c>
      <c r="U14" t="s">
        <v>381</v>
      </c>
      <c r="V14" t="s">
        <v>382</v>
      </c>
      <c r="W14" t="s">
        <v>383</v>
      </c>
      <c r="X14" t="s">
        <v>384</v>
      </c>
      <c r="Y14" t="s">
        <v>385</v>
      </c>
      <c r="Z14" t="s">
        <v>386</v>
      </c>
      <c r="AA14" t="s">
        <v>387</v>
      </c>
      <c r="AB14" t="s">
        <v>74</v>
      </c>
      <c r="AC14" t="s">
        <v>362</v>
      </c>
      <c r="AD14" t="s">
        <v>363</v>
      </c>
      <c r="AE14" t="s">
        <v>388</v>
      </c>
      <c r="AF14" t="s">
        <v>74</v>
      </c>
      <c r="AG14">
        <v>28</v>
      </c>
      <c r="AH14">
        <v>1</v>
      </c>
      <c r="AI14">
        <v>1</v>
      </c>
      <c r="AJ14">
        <v>2</v>
      </c>
      <c r="AK14">
        <v>9</v>
      </c>
      <c r="AL14" t="s">
        <v>389</v>
      </c>
      <c r="AM14" t="s">
        <v>390</v>
      </c>
      <c r="AN14" t="s">
        <v>391</v>
      </c>
      <c r="AO14" t="s">
        <v>392</v>
      </c>
      <c r="AP14" t="s">
        <v>393</v>
      </c>
      <c r="AQ14" t="s">
        <v>74</v>
      </c>
      <c r="AR14" t="s">
        <v>394</v>
      </c>
      <c r="AS14" t="s">
        <v>395</v>
      </c>
      <c r="AT14" t="s">
        <v>74</v>
      </c>
      <c r="AU14">
        <v>2020</v>
      </c>
      <c r="AV14">
        <v>22</v>
      </c>
      <c r="AW14">
        <v>3</v>
      </c>
      <c r="AX14" t="s">
        <v>74</v>
      </c>
      <c r="AY14" t="s">
        <v>74</v>
      </c>
      <c r="AZ14" t="s">
        <v>74</v>
      </c>
      <c r="BA14" t="s">
        <v>74</v>
      </c>
      <c r="BB14">
        <v>255</v>
      </c>
      <c r="BC14">
        <v>271</v>
      </c>
      <c r="BD14" t="s">
        <v>74</v>
      </c>
      <c r="BE14" t="s">
        <v>396</v>
      </c>
      <c r="BF14" t="str">
        <f>HYPERLINK("http://dx.doi.org/10.1504/IJGW.2020.110861","http://dx.doi.org/10.1504/IJGW.2020.110861")</f>
        <v>http://dx.doi.org/10.1504/IJGW.2020.110861</v>
      </c>
      <c r="BG14" t="s">
        <v>74</v>
      </c>
      <c r="BH14" t="s">
        <v>74</v>
      </c>
      <c r="BI14">
        <v>17</v>
      </c>
      <c r="BJ14" t="s">
        <v>397</v>
      </c>
      <c r="BK14" t="s">
        <v>98</v>
      </c>
      <c r="BL14" t="s">
        <v>126</v>
      </c>
      <c r="BM14" t="s">
        <v>398</v>
      </c>
      <c r="BN14" t="s">
        <v>74</v>
      </c>
      <c r="BO14" t="s">
        <v>74</v>
      </c>
      <c r="BP14" t="s">
        <v>74</v>
      </c>
      <c r="BQ14" t="s">
        <v>74</v>
      </c>
      <c r="BR14" t="s">
        <v>102</v>
      </c>
      <c r="BS14" t="s">
        <v>399</v>
      </c>
      <c r="BT14" t="str">
        <f>HYPERLINK("https%3A%2F%2Fwww.webofscience.com%2Fwos%2Fwoscc%2Ffull-record%2FWOS:000588465900001","View Full Record in Web of Science")</f>
        <v>View Full Record in Web of Science</v>
      </c>
    </row>
    <row r="15" spans="1:72" x14ac:dyDescent="0.25">
      <c r="A15" t="s">
        <v>72</v>
      </c>
      <c r="B15" t="s">
        <v>400</v>
      </c>
      <c r="C15" t="s">
        <v>74</v>
      </c>
      <c r="D15" t="s">
        <v>74</v>
      </c>
      <c r="E15" t="s">
        <v>74</v>
      </c>
      <c r="F15" t="s">
        <v>401</v>
      </c>
      <c r="G15" t="s">
        <v>74</v>
      </c>
      <c r="H15" t="s">
        <v>74</v>
      </c>
      <c r="I15" t="s">
        <v>402</v>
      </c>
      <c r="J15" t="s">
        <v>403</v>
      </c>
      <c r="K15" t="s">
        <v>74</v>
      </c>
      <c r="L15" t="s">
        <v>74</v>
      </c>
      <c r="M15" t="s">
        <v>78</v>
      </c>
      <c r="N15" t="s">
        <v>79</v>
      </c>
      <c r="O15" t="s">
        <v>74</v>
      </c>
      <c r="P15" t="s">
        <v>74</v>
      </c>
      <c r="Q15" t="s">
        <v>74</v>
      </c>
      <c r="R15" t="s">
        <v>74</v>
      </c>
      <c r="S15" t="s">
        <v>74</v>
      </c>
      <c r="T15" t="s">
        <v>404</v>
      </c>
      <c r="U15" t="s">
        <v>405</v>
      </c>
      <c r="V15" t="s">
        <v>406</v>
      </c>
      <c r="W15" t="s">
        <v>407</v>
      </c>
      <c r="X15" t="s">
        <v>408</v>
      </c>
      <c r="Y15" t="s">
        <v>409</v>
      </c>
      <c r="Z15" t="s">
        <v>410</v>
      </c>
      <c r="AA15" t="s">
        <v>411</v>
      </c>
      <c r="AB15" t="s">
        <v>412</v>
      </c>
      <c r="AC15" t="s">
        <v>74</v>
      </c>
      <c r="AD15" t="s">
        <v>74</v>
      </c>
      <c r="AE15" t="s">
        <v>74</v>
      </c>
      <c r="AF15" t="s">
        <v>74</v>
      </c>
      <c r="AG15">
        <v>98</v>
      </c>
      <c r="AH15">
        <v>7</v>
      </c>
      <c r="AI15">
        <v>7</v>
      </c>
      <c r="AJ15">
        <v>4</v>
      </c>
      <c r="AK15">
        <v>22</v>
      </c>
      <c r="AL15" t="s">
        <v>413</v>
      </c>
      <c r="AM15" t="s">
        <v>414</v>
      </c>
      <c r="AN15" t="s">
        <v>415</v>
      </c>
      <c r="AO15" t="s">
        <v>416</v>
      </c>
      <c r="AP15" t="s">
        <v>417</v>
      </c>
      <c r="AQ15" t="s">
        <v>74</v>
      </c>
      <c r="AR15" t="s">
        <v>418</v>
      </c>
      <c r="AS15" t="s">
        <v>419</v>
      </c>
      <c r="AT15" t="s">
        <v>74</v>
      </c>
      <c r="AU15">
        <v>2019</v>
      </c>
      <c r="AV15">
        <v>17</v>
      </c>
      <c r="AW15">
        <v>6</v>
      </c>
      <c r="AX15" t="s">
        <v>74</v>
      </c>
      <c r="AY15" t="s">
        <v>74</v>
      </c>
      <c r="AZ15" t="s">
        <v>74</v>
      </c>
      <c r="BA15" t="s">
        <v>74</v>
      </c>
      <c r="BB15">
        <v>13493</v>
      </c>
      <c r="BC15">
        <v>13511</v>
      </c>
      <c r="BD15" t="s">
        <v>74</v>
      </c>
      <c r="BE15" t="s">
        <v>420</v>
      </c>
      <c r="BF15" t="str">
        <f>HYPERLINK("http://dx.doi.org/10.15666/aeer/1706_1349313511","http://dx.doi.org/10.15666/aeer/1706_1349313511")</f>
        <v>http://dx.doi.org/10.15666/aeer/1706_1349313511</v>
      </c>
      <c r="BG15" t="s">
        <v>74</v>
      </c>
      <c r="BH15" t="s">
        <v>74</v>
      </c>
      <c r="BI15">
        <v>19</v>
      </c>
      <c r="BJ15" t="s">
        <v>421</v>
      </c>
      <c r="BK15" t="s">
        <v>98</v>
      </c>
      <c r="BL15" t="s">
        <v>126</v>
      </c>
      <c r="BM15" t="s">
        <v>422</v>
      </c>
      <c r="BN15" t="s">
        <v>74</v>
      </c>
      <c r="BO15" t="s">
        <v>423</v>
      </c>
      <c r="BP15" t="s">
        <v>74</v>
      </c>
      <c r="BQ15" t="s">
        <v>74</v>
      </c>
      <c r="BR15" t="s">
        <v>102</v>
      </c>
      <c r="BS15" t="s">
        <v>424</v>
      </c>
      <c r="BT15" t="str">
        <f>HYPERLINK("https%3A%2F%2Fwww.webofscience.com%2Fwos%2Fwoscc%2Ffull-record%2FWOS:000505251300059","View Full Record in Web of Science")</f>
        <v>View Full Record in Web of Science</v>
      </c>
    </row>
    <row r="16" spans="1:72" x14ac:dyDescent="0.25">
      <c r="A16" t="s">
        <v>72</v>
      </c>
      <c r="B16" t="s">
        <v>425</v>
      </c>
      <c r="C16" t="s">
        <v>74</v>
      </c>
      <c r="D16" t="s">
        <v>74</v>
      </c>
      <c r="E16" t="s">
        <v>74</v>
      </c>
      <c r="F16" t="s">
        <v>426</v>
      </c>
      <c r="G16" t="s">
        <v>74</v>
      </c>
      <c r="H16" t="s">
        <v>74</v>
      </c>
      <c r="I16" t="s">
        <v>427</v>
      </c>
      <c r="J16" t="s">
        <v>107</v>
      </c>
      <c r="K16" t="s">
        <v>74</v>
      </c>
      <c r="L16" t="s">
        <v>74</v>
      </c>
      <c r="M16" t="s">
        <v>78</v>
      </c>
      <c r="N16" t="s">
        <v>79</v>
      </c>
      <c r="O16" t="s">
        <v>74</v>
      </c>
      <c r="P16" t="s">
        <v>74</v>
      </c>
      <c r="Q16" t="s">
        <v>74</v>
      </c>
      <c r="R16" t="s">
        <v>74</v>
      </c>
      <c r="S16" t="s">
        <v>74</v>
      </c>
      <c r="T16" t="s">
        <v>428</v>
      </c>
      <c r="U16" t="s">
        <v>429</v>
      </c>
      <c r="V16" t="s">
        <v>430</v>
      </c>
      <c r="W16" t="s">
        <v>431</v>
      </c>
      <c r="X16" t="s">
        <v>432</v>
      </c>
      <c r="Y16" t="s">
        <v>433</v>
      </c>
      <c r="Z16" t="s">
        <v>434</v>
      </c>
      <c r="AA16" t="s">
        <v>435</v>
      </c>
      <c r="AB16" t="s">
        <v>436</v>
      </c>
      <c r="AC16" t="s">
        <v>74</v>
      </c>
      <c r="AD16" t="s">
        <v>74</v>
      </c>
      <c r="AE16" t="s">
        <v>74</v>
      </c>
      <c r="AF16" t="s">
        <v>74</v>
      </c>
      <c r="AG16">
        <v>44</v>
      </c>
      <c r="AH16">
        <v>8</v>
      </c>
      <c r="AI16">
        <v>8</v>
      </c>
      <c r="AJ16">
        <v>16</v>
      </c>
      <c r="AK16">
        <v>59</v>
      </c>
      <c r="AL16" t="s">
        <v>274</v>
      </c>
      <c r="AM16" t="s">
        <v>117</v>
      </c>
      <c r="AN16" t="s">
        <v>275</v>
      </c>
      <c r="AO16" t="s">
        <v>119</v>
      </c>
      <c r="AP16" t="s">
        <v>120</v>
      </c>
      <c r="AQ16" t="s">
        <v>74</v>
      </c>
      <c r="AR16" t="s">
        <v>121</v>
      </c>
      <c r="AS16" t="s">
        <v>122</v>
      </c>
      <c r="AT16" t="s">
        <v>437</v>
      </c>
      <c r="AU16">
        <v>2021</v>
      </c>
      <c r="AV16">
        <v>66</v>
      </c>
      <c r="AW16" t="s">
        <v>74</v>
      </c>
      <c r="AX16" t="s">
        <v>74</v>
      </c>
      <c r="AY16" t="s">
        <v>74</v>
      </c>
      <c r="AZ16" t="s">
        <v>74</v>
      </c>
      <c r="BA16" t="s">
        <v>74</v>
      </c>
      <c r="BB16" t="s">
        <v>74</v>
      </c>
      <c r="BC16" t="s">
        <v>74</v>
      </c>
      <c r="BD16">
        <v>101455</v>
      </c>
      <c r="BE16" t="s">
        <v>438</v>
      </c>
      <c r="BF16" t="str">
        <f>HYPERLINK("http://dx.doi.org/10.1016/j.ecoinf.2021.101455","http://dx.doi.org/10.1016/j.ecoinf.2021.101455")</f>
        <v>http://dx.doi.org/10.1016/j.ecoinf.2021.101455</v>
      </c>
      <c r="BG16" t="s">
        <v>74</v>
      </c>
      <c r="BH16" t="s">
        <v>439</v>
      </c>
      <c r="BI16">
        <v>6</v>
      </c>
      <c r="BJ16" t="s">
        <v>125</v>
      </c>
      <c r="BK16" t="s">
        <v>98</v>
      </c>
      <c r="BL16" t="s">
        <v>126</v>
      </c>
      <c r="BM16" t="s">
        <v>440</v>
      </c>
      <c r="BN16" t="s">
        <v>74</v>
      </c>
      <c r="BO16" t="s">
        <v>74</v>
      </c>
      <c r="BP16" t="s">
        <v>74</v>
      </c>
      <c r="BQ16" t="s">
        <v>74</v>
      </c>
      <c r="BR16" t="s">
        <v>102</v>
      </c>
      <c r="BS16" t="s">
        <v>441</v>
      </c>
      <c r="BT16" t="str">
        <f>HYPERLINK("https%3A%2F%2Fwww.webofscience.com%2Fwos%2Fwoscc%2Ffull-record%2FWOS:000710529000001","View Full Record in Web of Science")</f>
        <v>View Full Record in Web of Science</v>
      </c>
    </row>
    <row r="17" spans="1:72" x14ac:dyDescent="0.25">
      <c r="A17" t="s">
        <v>72</v>
      </c>
      <c r="B17" t="s">
        <v>442</v>
      </c>
      <c r="C17" t="s">
        <v>74</v>
      </c>
      <c r="D17" t="s">
        <v>74</v>
      </c>
      <c r="E17" t="s">
        <v>74</v>
      </c>
      <c r="F17" t="s">
        <v>443</v>
      </c>
      <c r="G17" t="s">
        <v>74</v>
      </c>
      <c r="H17" t="s">
        <v>74</v>
      </c>
      <c r="I17" t="s">
        <v>444</v>
      </c>
      <c r="J17" t="s">
        <v>185</v>
      </c>
      <c r="K17" t="s">
        <v>74</v>
      </c>
      <c r="L17" t="s">
        <v>74</v>
      </c>
      <c r="M17" t="s">
        <v>78</v>
      </c>
      <c r="N17" t="s">
        <v>79</v>
      </c>
      <c r="O17" t="s">
        <v>74</v>
      </c>
      <c r="P17" t="s">
        <v>74</v>
      </c>
      <c r="Q17" t="s">
        <v>74</v>
      </c>
      <c r="R17" t="s">
        <v>74</v>
      </c>
      <c r="S17" t="s">
        <v>74</v>
      </c>
      <c r="T17" t="s">
        <v>445</v>
      </c>
      <c r="U17" t="s">
        <v>446</v>
      </c>
      <c r="V17" t="s">
        <v>447</v>
      </c>
      <c r="W17" t="s">
        <v>448</v>
      </c>
      <c r="X17" t="s">
        <v>74</v>
      </c>
      <c r="Y17" t="s">
        <v>449</v>
      </c>
      <c r="Z17" t="s">
        <v>450</v>
      </c>
      <c r="AA17" t="s">
        <v>74</v>
      </c>
      <c r="AB17" t="s">
        <v>451</v>
      </c>
      <c r="AC17" t="s">
        <v>74</v>
      </c>
      <c r="AD17" t="s">
        <v>74</v>
      </c>
      <c r="AE17" t="s">
        <v>74</v>
      </c>
      <c r="AF17" t="s">
        <v>74</v>
      </c>
      <c r="AG17">
        <v>26</v>
      </c>
      <c r="AH17">
        <v>1</v>
      </c>
      <c r="AI17">
        <v>1</v>
      </c>
      <c r="AJ17">
        <v>0</v>
      </c>
      <c r="AK17">
        <v>19</v>
      </c>
      <c r="AL17" t="s">
        <v>198</v>
      </c>
      <c r="AM17" t="s">
        <v>199</v>
      </c>
      <c r="AN17" t="s">
        <v>200</v>
      </c>
      <c r="AO17" t="s">
        <v>201</v>
      </c>
      <c r="AP17" t="s">
        <v>202</v>
      </c>
      <c r="AQ17" t="s">
        <v>74</v>
      </c>
      <c r="AR17" t="s">
        <v>203</v>
      </c>
      <c r="AS17" t="s">
        <v>204</v>
      </c>
      <c r="AT17" t="s">
        <v>301</v>
      </c>
      <c r="AU17">
        <v>2016</v>
      </c>
      <c r="AV17">
        <v>57</v>
      </c>
      <c r="AW17">
        <v>2</v>
      </c>
      <c r="AX17" t="s">
        <v>74</v>
      </c>
      <c r="AY17" t="s">
        <v>74</v>
      </c>
      <c r="AZ17" t="s">
        <v>74</v>
      </c>
      <c r="BA17" t="s">
        <v>74</v>
      </c>
      <c r="BB17">
        <v>271</v>
      </c>
      <c r="BC17">
        <v>277</v>
      </c>
      <c r="BD17" t="s">
        <v>74</v>
      </c>
      <c r="BE17" t="s">
        <v>74</v>
      </c>
      <c r="BF17" t="s">
        <v>74</v>
      </c>
      <c r="BG17" t="s">
        <v>74</v>
      </c>
      <c r="BH17" t="s">
        <v>74</v>
      </c>
      <c r="BI17">
        <v>7</v>
      </c>
      <c r="BJ17" t="s">
        <v>125</v>
      </c>
      <c r="BK17" t="s">
        <v>98</v>
      </c>
      <c r="BL17" t="s">
        <v>126</v>
      </c>
      <c r="BM17" t="s">
        <v>452</v>
      </c>
      <c r="BN17" t="s">
        <v>74</v>
      </c>
      <c r="BO17" t="s">
        <v>74</v>
      </c>
      <c r="BP17" t="s">
        <v>74</v>
      </c>
      <c r="BQ17" t="s">
        <v>74</v>
      </c>
      <c r="BR17" t="s">
        <v>102</v>
      </c>
      <c r="BS17" t="s">
        <v>453</v>
      </c>
      <c r="BT17" t="str">
        <f>HYPERLINK("https%3A%2F%2Fwww.webofscience.com%2Fwos%2Fwoscc%2Ffull-record%2FWOS:000370210700014","View Full Record in Web of Science")</f>
        <v>View Full Record in Web of Science</v>
      </c>
    </row>
    <row r="18" spans="1:72" x14ac:dyDescent="0.25">
      <c r="A18" t="s">
        <v>72</v>
      </c>
      <c r="B18" t="s">
        <v>454</v>
      </c>
      <c r="C18" t="s">
        <v>74</v>
      </c>
      <c r="D18" t="s">
        <v>74</v>
      </c>
      <c r="E18" t="s">
        <v>74</v>
      </c>
      <c r="F18" t="s">
        <v>455</v>
      </c>
      <c r="G18" t="s">
        <v>74</v>
      </c>
      <c r="H18" t="s">
        <v>74</v>
      </c>
      <c r="I18" t="s">
        <v>456</v>
      </c>
      <c r="J18" t="s">
        <v>457</v>
      </c>
      <c r="K18" t="s">
        <v>74</v>
      </c>
      <c r="L18" t="s">
        <v>74</v>
      </c>
      <c r="M18" t="s">
        <v>78</v>
      </c>
      <c r="N18" t="s">
        <v>79</v>
      </c>
      <c r="O18" t="s">
        <v>74</v>
      </c>
      <c r="P18" t="s">
        <v>74</v>
      </c>
      <c r="Q18" t="s">
        <v>74</v>
      </c>
      <c r="R18" t="s">
        <v>74</v>
      </c>
      <c r="S18" t="s">
        <v>74</v>
      </c>
      <c r="T18" t="s">
        <v>458</v>
      </c>
      <c r="U18" t="s">
        <v>459</v>
      </c>
      <c r="V18" t="s">
        <v>460</v>
      </c>
      <c r="W18" t="s">
        <v>461</v>
      </c>
      <c r="X18" t="s">
        <v>462</v>
      </c>
      <c r="Y18" t="s">
        <v>463</v>
      </c>
      <c r="Z18" t="s">
        <v>464</v>
      </c>
      <c r="AA18" t="s">
        <v>465</v>
      </c>
      <c r="AB18" t="s">
        <v>466</v>
      </c>
      <c r="AC18" t="s">
        <v>467</v>
      </c>
      <c r="AD18" t="s">
        <v>468</v>
      </c>
      <c r="AE18" t="s">
        <v>469</v>
      </c>
      <c r="AF18" t="s">
        <v>74</v>
      </c>
      <c r="AG18">
        <v>31</v>
      </c>
      <c r="AH18">
        <v>32</v>
      </c>
      <c r="AI18">
        <v>36</v>
      </c>
      <c r="AJ18">
        <v>1</v>
      </c>
      <c r="AK18">
        <v>45</v>
      </c>
      <c r="AL18" t="s">
        <v>470</v>
      </c>
      <c r="AM18" t="s">
        <v>471</v>
      </c>
      <c r="AN18" t="s">
        <v>472</v>
      </c>
      <c r="AO18" t="s">
        <v>473</v>
      </c>
      <c r="AP18" t="s">
        <v>74</v>
      </c>
      <c r="AQ18" t="s">
        <v>74</v>
      </c>
      <c r="AR18" t="s">
        <v>474</v>
      </c>
      <c r="AS18" t="s">
        <v>475</v>
      </c>
      <c r="AT18" t="s">
        <v>148</v>
      </c>
      <c r="AU18">
        <v>2014</v>
      </c>
      <c r="AV18">
        <v>35</v>
      </c>
      <c r="AW18">
        <v>5</v>
      </c>
      <c r="AX18" t="s">
        <v>74</v>
      </c>
      <c r="AY18" t="s">
        <v>74</v>
      </c>
      <c r="AZ18" t="s">
        <v>74</v>
      </c>
      <c r="BA18" t="s">
        <v>74</v>
      </c>
      <c r="BB18">
        <v>973</v>
      </c>
      <c r="BC18">
        <v>982</v>
      </c>
      <c r="BD18" t="s">
        <v>74</v>
      </c>
      <c r="BE18" t="s">
        <v>74</v>
      </c>
      <c r="BF18" t="s">
        <v>74</v>
      </c>
      <c r="BG18" t="s">
        <v>74</v>
      </c>
      <c r="BH18" t="s">
        <v>74</v>
      </c>
      <c r="BI18">
        <v>10</v>
      </c>
      <c r="BJ18" t="s">
        <v>397</v>
      </c>
      <c r="BK18" t="s">
        <v>98</v>
      </c>
      <c r="BL18" t="s">
        <v>126</v>
      </c>
      <c r="BM18" t="s">
        <v>476</v>
      </c>
      <c r="BN18">
        <v>25204075</v>
      </c>
      <c r="BO18" t="s">
        <v>74</v>
      </c>
      <c r="BP18" t="s">
        <v>74</v>
      </c>
      <c r="BQ18" t="s">
        <v>74</v>
      </c>
      <c r="BR18" t="s">
        <v>102</v>
      </c>
      <c r="BS18" t="s">
        <v>477</v>
      </c>
      <c r="BT18" t="str">
        <f>HYPERLINK("https%3A%2F%2Fwww.webofscience.com%2Fwos%2Fwoscc%2Ffull-record%2FWOS:000340738100029","View Full Record in Web of Science")</f>
        <v>View Full Record in Web of Science</v>
      </c>
    </row>
    <row r="19" spans="1:72" x14ac:dyDescent="0.25">
      <c r="A19" t="s">
        <v>72</v>
      </c>
      <c r="B19" t="s">
        <v>478</v>
      </c>
      <c r="C19" t="s">
        <v>74</v>
      </c>
      <c r="D19" t="s">
        <v>74</v>
      </c>
      <c r="E19" t="s">
        <v>74</v>
      </c>
      <c r="F19" t="s">
        <v>479</v>
      </c>
      <c r="G19" t="s">
        <v>74</v>
      </c>
      <c r="H19" t="s">
        <v>74</v>
      </c>
      <c r="I19" s="1" t="s">
        <v>480</v>
      </c>
      <c r="J19" t="s">
        <v>481</v>
      </c>
      <c r="K19" t="s">
        <v>74</v>
      </c>
      <c r="L19" t="s">
        <v>74</v>
      </c>
      <c r="M19" t="s">
        <v>78</v>
      </c>
      <c r="N19" t="s">
        <v>79</v>
      </c>
      <c r="O19" t="s">
        <v>74</v>
      </c>
      <c r="P19" t="s">
        <v>74</v>
      </c>
      <c r="Q19" t="s">
        <v>74</v>
      </c>
      <c r="R19" t="s">
        <v>74</v>
      </c>
      <c r="S19" t="s">
        <v>74</v>
      </c>
      <c r="T19" t="s">
        <v>482</v>
      </c>
      <c r="U19" t="s">
        <v>483</v>
      </c>
      <c r="V19" t="s">
        <v>484</v>
      </c>
      <c r="W19" t="s">
        <v>485</v>
      </c>
      <c r="X19" t="s">
        <v>486</v>
      </c>
      <c r="Y19" t="s">
        <v>487</v>
      </c>
      <c r="Z19" t="s">
        <v>488</v>
      </c>
      <c r="AA19" t="s">
        <v>74</v>
      </c>
      <c r="AB19" t="s">
        <v>74</v>
      </c>
      <c r="AC19" t="s">
        <v>74</v>
      </c>
      <c r="AD19" t="s">
        <v>74</v>
      </c>
      <c r="AE19" t="s">
        <v>74</v>
      </c>
      <c r="AF19" t="s">
        <v>74</v>
      </c>
      <c r="AG19">
        <v>40</v>
      </c>
      <c r="AH19">
        <v>1</v>
      </c>
      <c r="AI19">
        <v>1</v>
      </c>
      <c r="AJ19">
        <v>6</v>
      </c>
      <c r="AK19">
        <v>19</v>
      </c>
      <c r="AL19" t="s">
        <v>489</v>
      </c>
      <c r="AM19" t="s">
        <v>490</v>
      </c>
      <c r="AN19" t="s">
        <v>491</v>
      </c>
      <c r="AO19" t="s">
        <v>492</v>
      </c>
      <c r="AP19" t="s">
        <v>493</v>
      </c>
      <c r="AQ19" t="s">
        <v>74</v>
      </c>
      <c r="AR19" t="s">
        <v>494</v>
      </c>
      <c r="AS19" t="s">
        <v>495</v>
      </c>
      <c r="AT19" t="s">
        <v>496</v>
      </c>
      <c r="AU19">
        <v>2021</v>
      </c>
      <c r="AV19">
        <v>24</v>
      </c>
      <c r="AW19">
        <v>2</v>
      </c>
      <c r="AX19" t="s">
        <v>74</v>
      </c>
      <c r="AY19" t="s">
        <v>74</v>
      </c>
      <c r="AZ19" t="s">
        <v>74</v>
      </c>
      <c r="BA19" t="s">
        <v>74</v>
      </c>
      <c r="BB19">
        <v>43</v>
      </c>
      <c r="BC19">
        <v>51</v>
      </c>
      <c r="BD19" t="s">
        <v>74</v>
      </c>
      <c r="BE19" t="s">
        <v>497</v>
      </c>
      <c r="BF19" t="str">
        <f>HYPERLINK("http://dx.doi.org/10.14321/aehm.024.02.08","http://dx.doi.org/10.14321/aehm.024.02.08")</f>
        <v>http://dx.doi.org/10.14321/aehm.024.02.08</v>
      </c>
      <c r="BG19" t="s">
        <v>74</v>
      </c>
      <c r="BH19" t="s">
        <v>74</v>
      </c>
      <c r="BI19">
        <v>9</v>
      </c>
      <c r="BJ19" t="s">
        <v>498</v>
      </c>
      <c r="BK19" t="s">
        <v>98</v>
      </c>
      <c r="BL19" t="s">
        <v>499</v>
      </c>
      <c r="BM19" t="s">
        <v>500</v>
      </c>
      <c r="BN19" t="s">
        <v>74</v>
      </c>
      <c r="BO19" t="s">
        <v>74</v>
      </c>
      <c r="BP19" t="s">
        <v>74</v>
      </c>
      <c r="BQ19" t="s">
        <v>74</v>
      </c>
      <c r="BR19" t="s">
        <v>102</v>
      </c>
      <c r="BS19" t="s">
        <v>501</v>
      </c>
      <c r="BT19" t="str">
        <f>HYPERLINK("https%3A%2F%2Fwww.webofscience.com%2Fwos%2Fwoscc%2Ffull-record%2FWOS:000699924400008","View Full Record in Web of Science")</f>
        <v>View Full Record in Web of Science</v>
      </c>
    </row>
    <row r="20" spans="1:72" x14ac:dyDescent="0.25">
      <c r="A20" t="s">
        <v>72</v>
      </c>
      <c r="B20" t="s">
        <v>502</v>
      </c>
      <c r="C20" t="s">
        <v>74</v>
      </c>
      <c r="D20" t="s">
        <v>74</v>
      </c>
      <c r="E20" t="s">
        <v>74</v>
      </c>
      <c r="F20" t="s">
        <v>503</v>
      </c>
      <c r="G20" t="s">
        <v>74</v>
      </c>
      <c r="H20" t="s">
        <v>74</v>
      </c>
      <c r="I20" t="s">
        <v>504</v>
      </c>
      <c r="J20" t="s">
        <v>107</v>
      </c>
      <c r="K20" t="s">
        <v>74</v>
      </c>
      <c r="L20" t="s">
        <v>74</v>
      </c>
      <c r="M20" t="s">
        <v>78</v>
      </c>
      <c r="N20" t="s">
        <v>79</v>
      </c>
      <c r="O20" t="s">
        <v>74</v>
      </c>
      <c r="P20" t="s">
        <v>74</v>
      </c>
      <c r="Q20" t="s">
        <v>74</v>
      </c>
      <c r="R20" t="s">
        <v>74</v>
      </c>
      <c r="S20" t="s">
        <v>74</v>
      </c>
      <c r="T20" t="s">
        <v>505</v>
      </c>
      <c r="U20" t="s">
        <v>506</v>
      </c>
      <c r="V20" t="s">
        <v>507</v>
      </c>
      <c r="W20" t="s">
        <v>508</v>
      </c>
      <c r="X20" t="s">
        <v>509</v>
      </c>
      <c r="Y20" t="s">
        <v>510</v>
      </c>
      <c r="Z20" t="s">
        <v>511</v>
      </c>
      <c r="AA20" t="s">
        <v>74</v>
      </c>
      <c r="AB20" t="s">
        <v>512</v>
      </c>
      <c r="AC20" t="s">
        <v>74</v>
      </c>
      <c r="AD20" t="s">
        <v>74</v>
      </c>
      <c r="AE20" t="s">
        <v>74</v>
      </c>
      <c r="AF20" t="s">
        <v>74</v>
      </c>
      <c r="AG20">
        <v>71</v>
      </c>
      <c r="AH20">
        <v>8</v>
      </c>
      <c r="AI20">
        <v>8</v>
      </c>
      <c r="AJ20">
        <v>0</v>
      </c>
      <c r="AK20">
        <v>18</v>
      </c>
      <c r="AL20" t="s">
        <v>116</v>
      </c>
      <c r="AM20" t="s">
        <v>117</v>
      </c>
      <c r="AN20" t="s">
        <v>118</v>
      </c>
      <c r="AO20" t="s">
        <v>119</v>
      </c>
      <c r="AP20" t="s">
        <v>120</v>
      </c>
      <c r="AQ20" t="s">
        <v>74</v>
      </c>
      <c r="AR20" t="s">
        <v>121</v>
      </c>
      <c r="AS20" t="s">
        <v>122</v>
      </c>
      <c r="AT20" t="s">
        <v>123</v>
      </c>
      <c r="AU20">
        <v>2016</v>
      </c>
      <c r="AV20">
        <v>34</v>
      </c>
      <c r="AW20" t="s">
        <v>74</v>
      </c>
      <c r="AX20" t="s">
        <v>74</v>
      </c>
      <c r="AY20" t="s">
        <v>74</v>
      </c>
      <c r="AZ20" t="s">
        <v>74</v>
      </c>
      <c r="BA20" t="s">
        <v>74</v>
      </c>
      <c r="BB20">
        <v>153</v>
      </c>
      <c r="BC20">
        <v>163</v>
      </c>
      <c r="BD20" t="s">
        <v>74</v>
      </c>
      <c r="BE20" t="s">
        <v>513</v>
      </c>
      <c r="BF20" t="str">
        <f>HYPERLINK("http://dx.doi.org/10.1016/j.ecoinf.2016.06.003","http://dx.doi.org/10.1016/j.ecoinf.2016.06.003")</f>
        <v>http://dx.doi.org/10.1016/j.ecoinf.2016.06.003</v>
      </c>
      <c r="BG20" t="s">
        <v>74</v>
      </c>
      <c r="BH20" t="s">
        <v>74</v>
      </c>
      <c r="BI20">
        <v>11</v>
      </c>
      <c r="BJ20" t="s">
        <v>125</v>
      </c>
      <c r="BK20" t="s">
        <v>98</v>
      </c>
      <c r="BL20" t="s">
        <v>126</v>
      </c>
      <c r="BM20" t="s">
        <v>514</v>
      </c>
      <c r="BN20" t="s">
        <v>74</v>
      </c>
      <c r="BO20" t="s">
        <v>74</v>
      </c>
      <c r="BP20" t="s">
        <v>74</v>
      </c>
      <c r="BQ20" t="s">
        <v>74</v>
      </c>
      <c r="BR20" t="s">
        <v>102</v>
      </c>
      <c r="BS20" t="s">
        <v>515</v>
      </c>
      <c r="BT20" t="str">
        <f>HYPERLINK("https%3A%2F%2Fwww.webofscience.com%2Fwos%2Fwoscc%2Ffull-record%2FWOS:000380082300015","View Full Record in Web of Science")</f>
        <v>View Full Record in Web of Science</v>
      </c>
    </row>
    <row r="21" spans="1:72" x14ac:dyDescent="0.25">
      <c r="A21" t="s">
        <v>72</v>
      </c>
      <c r="B21" t="s">
        <v>516</v>
      </c>
      <c r="C21" t="s">
        <v>74</v>
      </c>
      <c r="D21" t="s">
        <v>74</v>
      </c>
      <c r="E21" t="s">
        <v>74</v>
      </c>
      <c r="F21" t="s">
        <v>517</v>
      </c>
      <c r="G21" t="s">
        <v>74</v>
      </c>
      <c r="H21" t="s">
        <v>74</v>
      </c>
      <c r="I21" t="s">
        <v>518</v>
      </c>
      <c r="J21" t="s">
        <v>519</v>
      </c>
      <c r="K21" t="s">
        <v>74</v>
      </c>
      <c r="L21" t="s">
        <v>74</v>
      </c>
      <c r="M21" t="s">
        <v>78</v>
      </c>
      <c r="N21" t="s">
        <v>79</v>
      </c>
      <c r="O21" t="s">
        <v>74</v>
      </c>
      <c r="P21" t="s">
        <v>74</v>
      </c>
      <c r="Q21" t="s">
        <v>74</v>
      </c>
      <c r="R21" t="s">
        <v>74</v>
      </c>
      <c r="S21" t="s">
        <v>74</v>
      </c>
      <c r="T21" t="s">
        <v>520</v>
      </c>
      <c r="U21" t="s">
        <v>521</v>
      </c>
      <c r="V21" t="s">
        <v>522</v>
      </c>
      <c r="W21" t="s">
        <v>523</v>
      </c>
      <c r="X21" t="s">
        <v>524</v>
      </c>
      <c r="Y21" t="s">
        <v>525</v>
      </c>
      <c r="Z21" t="s">
        <v>526</v>
      </c>
      <c r="AA21" t="s">
        <v>74</v>
      </c>
      <c r="AB21" t="s">
        <v>527</v>
      </c>
      <c r="AC21" t="s">
        <v>74</v>
      </c>
      <c r="AD21" t="s">
        <v>74</v>
      </c>
      <c r="AE21" t="s">
        <v>74</v>
      </c>
      <c r="AF21" t="s">
        <v>74</v>
      </c>
      <c r="AG21">
        <v>72</v>
      </c>
      <c r="AH21">
        <v>16</v>
      </c>
      <c r="AI21">
        <v>16</v>
      </c>
      <c r="AJ21">
        <v>6</v>
      </c>
      <c r="AK21">
        <v>20</v>
      </c>
      <c r="AL21" t="s">
        <v>274</v>
      </c>
      <c r="AM21" t="s">
        <v>117</v>
      </c>
      <c r="AN21" t="s">
        <v>275</v>
      </c>
      <c r="AO21" t="s">
        <v>528</v>
      </c>
      <c r="AP21" t="s">
        <v>529</v>
      </c>
      <c r="AQ21" t="s">
        <v>74</v>
      </c>
      <c r="AR21" t="s">
        <v>530</v>
      </c>
      <c r="AS21" t="s">
        <v>531</v>
      </c>
      <c r="AT21" t="s">
        <v>532</v>
      </c>
      <c r="AU21">
        <v>2022</v>
      </c>
      <c r="AV21">
        <v>849</v>
      </c>
      <c r="AW21" t="s">
        <v>74</v>
      </c>
      <c r="AX21" t="s">
        <v>74</v>
      </c>
      <c r="AY21" t="s">
        <v>74</v>
      </c>
      <c r="AZ21" t="s">
        <v>74</v>
      </c>
      <c r="BA21" t="s">
        <v>74</v>
      </c>
      <c r="BB21" t="s">
        <v>74</v>
      </c>
      <c r="BC21" t="s">
        <v>74</v>
      </c>
      <c r="BD21">
        <v>157850</v>
      </c>
      <c r="BE21" t="s">
        <v>533</v>
      </c>
      <c r="BF21" t="str">
        <f>HYPERLINK("http://dx.doi.org/10.1016/j.scitotenv.2022.157850","http://dx.doi.org/10.1016/j.scitotenv.2022.157850")</f>
        <v>http://dx.doi.org/10.1016/j.scitotenv.2022.157850</v>
      </c>
      <c r="BG21" t="s">
        <v>74</v>
      </c>
      <c r="BH21" t="s">
        <v>74</v>
      </c>
      <c r="BI21">
        <v>18</v>
      </c>
      <c r="BJ21" t="s">
        <v>397</v>
      </c>
      <c r="BK21" t="s">
        <v>98</v>
      </c>
      <c r="BL21" t="s">
        <v>126</v>
      </c>
      <c r="BM21" t="s">
        <v>534</v>
      </c>
      <c r="BN21">
        <v>35934024</v>
      </c>
      <c r="BO21" t="s">
        <v>74</v>
      </c>
      <c r="BP21" t="s">
        <v>74</v>
      </c>
      <c r="BQ21" t="s">
        <v>74</v>
      </c>
      <c r="BR21" t="s">
        <v>102</v>
      </c>
      <c r="BS21" t="s">
        <v>535</v>
      </c>
      <c r="BT21" t="str">
        <f>HYPERLINK("https%3A%2F%2Fwww.webofscience.com%2Fwos%2Fwoscc%2Ffull-record%2FWOS:000923445000012","View Full Record in Web of Science")</f>
        <v>View Full Record in Web of Science</v>
      </c>
    </row>
    <row r="22" spans="1:72" x14ac:dyDescent="0.25">
      <c r="A22" t="s">
        <v>72</v>
      </c>
      <c r="B22" t="s">
        <v>536</v>
      </c>
      <c r="C22" t="s">
        <v>74</v>
      </c>
      <c r="D22" t="s">
        <v>74</v>
      </c>
      <c r="E22" t="s">
        <v>74</v>
      </c>
      <c r="F22" t="s">
        <v>537</v>
      </c>
      <c r="G22" t="s">
        <v>74</v>
      </c>
      <c r="H22" t="s">
        <v>74</v>
      </c>
      <c r="I22" t="s">
        <v>538</v>
      </c>
      <c r="J22" t="s">
        <v>539</v>
      </c>
      <c r="K22" t="s">
        <v>74</v>
      </c>
      <c r="L22" t="s">
        <v>74</v>
      </c>
      <c r="M22" t="s">
        <v>78</v>
      </c>
      <c r="N22" t="s">
        <v>79</v>
      </c>
      <c r="O22" t="s">
        <v>74</v>
      </c>
      <c r="P22" t="s">
        <v>74</v>
      </c>
      <c r="Q22" t="s">
        <v>74</v>
      </c>
      <c r="R22" t="s">
        <v>74</v>
      </c>
      <c r="S22" t="s">
        <v>74</v>
      </c>
      <c r="T22" t="s">
        <v>540</v>
      </c>
      <c r="U22" t="s">
        <v>541</v>
      </c>
      <c r="V22" t="s">
        <v>542</v>
      </c>
      <c r="W22" t="s">
        <v>543</v>
      </c>
      <c r="X22" t="s">
        <v>544</v>
      </c>
      <c r="Y22" t="s">
        <v>545</v>
      </c>
      <c r="Z22" t="s">
        <v>546</v>
      </c>
      <c r="AA22" t="s">
        <v>547</v>
      </c>
      <c r="AB22" t="s">
        <v>548</v>
      </c>
      <c r="AC22" t="s">
        <v>549</v>
      </c>
      <c r="AD22" t="s">
        <v>549</v>
      </c>
      <c r="AE22" t="s">
        <v>550</v>
      </c>
      <c r="AF22" t="s">
        <v>74</v>
      </c>
      <c r="AG22">
        <v>41</v>
      </c>
      <c r="AH22">
        <v>19</v>
      </c>
      <c r="AI22">
        <v>19</v>
      </c>
      <c r="AJ22">
        <v>2</v>
      </c>
      <c r="AK22">
        <v>30</v>
      </c>
      <c r="AL22" t="s">
        <v>249</v>
      </c>
      <c r="AM22" t="s">
        <v>295</v>
      </c>
      <c r="AN22" t="s">
        <v>296</v>
      </c>
      <c r="AO22" t="s">
        <v>551</v>
      </c>
      <c r="AP22" t="s">
        <v>552</v>
      </c>
      <c r="AQ22" t="s">
        <v>74</v>
      </c>
      <c r="AR22" t="s">
        <v>553</v>
      </c>
      <c r="AS22" t="s">
        <v>554</v>
      </c>
      <c r="AT22" t="s">
        <v>555</v>
      </c>
      <c r="AU22">
        <v>2021</v>
      </c>
      <c r="AV22">
        <v>193</v>
      </c>
      <c r="AW22">
        <v>3</v>
      </c>
      <c r="AX22" t="s">
        <v>74</v>
      </c>
      <c r="AY22" t="s">
        <v>74</v>
      </c>
      <c r="AZ22" t="s">
        <v>74</v>
      </c>
      <c r="BA22" t="s">
        <v>74</v>
      </c>
      <c r="BB22" t="s">
        <v>74</v>
      </c>
      <c r="BC22" t="s">
        <v>74</v>
      </c>
      <c r="BD22">
        <v>147</v>
      </c>
      <c r="BE22" t="s">
        <v>556</v>
      </c>
      <c r="BF22" t="str">
        <f>HYPERLINK("http://dx.doi.org/10.1007/s10661-021-08950-1","http://dx.doi.org/10.1007/s10661-021-08950-1")</f>
        <v>http://dx.doi.org/10.1007/s10661-021-08950-1</v>
      </c>
      <c r="BG22" t="s">
        <v>74</v>
      </c>
      <c r="BH22" t="s">
        <v>74</v>
      </c>
      <c r="BI22">
        <v>17</v>
      </c>
      <c r="BJ22" t="s">
        <v>397</v>
      </c>
      <c r="BK22" t="s">
        <v>98</v>
      </c>
      <c r="BL22" t="s">
        <v>126</v>
      </c>
      <c r="BM22" t="s">
        <v>557</v>
      </c>
      <c r="BN22">
        <v>33638015</v>
      </c>
      <c r="BO22" t="s">
        <v>74</v>
      </c>
      <c r="BP22" t="s">
        <v>74</v>
      </c>
      <c r="BQ22" t="s">
        <v>74</v>
      </c>
      <c r="BR22" t="s">
        <v>102</v>
      </c>
      <c r="BS22" t="s">
        <v>558</v>
      </c>
      <c r="BT22" t="str">
        <f>HYPERLINK("https%3A%2F%2Fwww.webofscience.com%2Fwos%2Fwoscc%2Ffull-record%2FWOS:000624453700002","View Full Record in Web of Science")</f>
        <v>View Full Record in Web of Science</v>
      </c>
    </row>
    <row r="23" spans="1:72" x14ac:dyDescent="0.25">
      <c r="A23" t="s">
        <v>72</v>
      </c>
      <c r="B23" t="s">
        <v>559</v>
      </c>
      <c r="C23" t="s">
        <v>74</v>
      </c>
      <c r="D23" t="s">
        <v>74</v>
      </c>
      <c r="E23" t="s">
        <v>74</v>
      </c>
      <c r="F23" t="s">
        <v>560</v>
      </c>
      <c r="G23" t="s">
        <v>74</v>
      </c>
      <c r="H23" t="s">
        <v>74</v>
      </c>
      <c r="I23" t="s">
        <v>561</v>
      </c>
      <c r="J23" t="s">
        <v>562</v>
      </c>
      <c r="K23" t="s">
        <v>74</v>
      </c>
      <c r="L23" t="s">
        <v>74</v>
      </c>
      <c r="M23" t="s">
        <v>78</v>
      </c>
      <c r="N23" t="s">
        <v>79</v>
      </c>
      <c r="O23" t="s">
        <v>74</v>
      </c>
      <c r="P23" t="s">
        <v>74</v>
      </c>
      <c r="Q23" t="s">
        <v>74</v>
      </c>
      <c r="R23" t="s">
        <v>74</v>
      </c>
      <c r="S23" t="s">
        <v>74</v>
      </c>
      <c r="T23" t="s">
        <v>563</v>
      </c>
      <c r="U23" t="s">
        <v>564</v>
      </c>
      <c r="V23" t="s">
        <v>565</v>
      </c>
      <c r="W23" t="s">
        <v>566</v>
      </c>
      <c r="X23" t="s">
        <v>567</v>
      </c>
      <c r="Y23" t="s">
        <v>568</v>
      </c>
      <c r="Z23" t="s">
        <v>569</v>
      </c>
      <c r="AA23" t="s">
        <v>570</v>
      </c>
      <c r="AB23" t="s">
        <v>571</v>
      </c>
      <c r="AC23" t="s">
        <v>74</v>
      </c>
      <c r="AD23" t="s">
        <v>74</v>
      </c>
      <c r="AE23" t="s">
        <v>74</v>
      </c>
      <c r="AF23" t="s">
        <v>74</v>
      </c>
      <c r="AG23">
        <v>76</v>
      </c>
      <c r="AH23">
        <v>17</v>
      </c>
      <c r="AI23">
        <v>17</v>
      </c>
      <c r="AJ23">
        <v>6</v>
      </c>
      <c r="AK23">
        <v>32</v>
      </c>
      <c r="AL23" t="s">
        <v>249</v>
      </c>
      <c r="AM23" t="s">
        <v>250</v>
      </c>
      <c r="AN23" t="s">
        <v>251</v>
      </c>
      <c r="AO23" t="s">
        <v>74</v>
      </c>
      <c r="AP23" t="s">
        <v>572</v>
      </c>
      <c r="AQ23" t="s">
        <v>74</v>
      </c>
      <c r="AR23" t="s">
        <v>573</v>
      </c>
      <c r="AS23" t="s">
        <v>574</v>
      </c>
      <c r="AT23" t="s">
        <v>575</v>
      </c>
      <c r="AU23">
        <v>2021</v>
      </c>
      <c r="AV23">
        <v>10</v>
      </c>
      <c r="AW23">
        <v>1</v>
      </c>
      <c r="AX23" t="s">
        <v>74</v>
      </c>
      <c r="AY23" t="s">
        <v>74</v>
      </c>
      <c r="AZ23" t="s">
        <v>74</v>
      </c>
      <c r="BA23" t="s">
        <v>74</v>
      </c>
      <c r="BB23" t="s">
        <v>74</v>
      </c>
      <c r="BC23" t="s">
        <v>74</v>
      </c>
      <c r="BD23">
        <v>26</v>
      </c>
      <c r="BE23" t="s">
        <v>576</v>
      </c>
      <c r="BF23" t="str">
        <f>HYPERLINK("http://dx.doi.org/10.1186/s13717-021-00294-5","http://dx.doi.org/10.1186/s13717-021-00294-5")</f>
        <v>http://dx.doi.org/10.1186/s13717-021-00294-5</v>
      </c>
      <c r="BG23" t="s">
        <v>74</v>
      </c>
      <c r="BH23" t="s">
        <v>74</v>
      </c>
      <c r="BI23">
        <v>16</v>
      </c>
      <c r="BJ23" t="s">
        <v>421</v>
      </c>
      <c r="BK23" t="s">
        <v>98</v>
      </c>
      <c r="BL23" t="s">
        <v>126</v>
      </c>
      <c r="BM23" t="s">
        <v>577</v>
      </c>
      <c r="BN23" t="s">
        <v>74</v>
      </c>
      <c r="BO23" t="s">
        <v>423</v>
      </c>
      <c r="BP23" t="s">
        <v>74</v>
      </c>
      <c r="BQ23" t="s">
        <v>74</v>
      </c>
      <c r="BR23" t="s">
        <v>102</v>
      </c>
      <c r="BS23" t="s">
        <v>578</v>
      </c>
      <c r="BT23" t="str">
        <f>HYPERLINK("https%3A%2F%2Fwww.webofscience.com%2Fwos%2Fwoscc%2Ffull-record%2FWOS:000643733800001","View Full Record in Web of Science")</f>
        <v>View Full Record in Web of Science</v>
      </c>
    </row>
    <row r="24" spans="1:72" x14ac:dyDescent="0.25">
      <c r="A24" t="s">
        <v>72</v>
      </c>
      <c r="B24" t="s">
        <v>579</v>
      </c>
      <c r="C24" t="s">
        <v>74</v>
      </c>
      <c r="D24" t="s">
        <v>74</v>
      </c>
      <c r="E24" t="s">
        <v>74</v>
      </c>
      <c r="F24" t="s">
        <v>580</v>
      </c>
      <c r="G24" t="s">
        <v>74</v>
      </c>
      <c r="H24" t="s">
        <v>74</v>
      </c>
      <c r="I24" t="s">
        <v>581</v>
      </c>
      <c r="J24" t="s">
        <v>582</v>
      </c>
      <c r="K24" t="s">
        <v>74</v>
      </c>
      <c r="L24" t="s">
        <v>74</v>
      </c>
      <c r="M24" t="s">
        <v>78</v>
      </c>
      <c r="N24" t="s">
        <v>79</v>
      </c>
      <c r="O24" t="s">
        <v>74</v>
      </c>
      <c r="P24" t="s">
        <v>74</v>
      </c>
      <c r="Q24" t="s">
        <v>74</v>
      </c>
      <c r="R24" t="s">
        <v>74</v>
      </c>
      <c r="S24" t="s">
        <v>74</v>
      </c>
      <c r="T24" t="s">
        <v>583</v>
      </c>
      <c r="U24" t="s">
        <v>584</v>
      </c>
      <c r="V24" t="s">
        <v>585</v>
      </c>
      <c r="W24" t="s">
        <v>586</v>
      </c>
      <c r="X24" t="s">
        <v>486</v>
      </c>
      <c r="Y24" t="s">
        <v>487</v>
      </c>
      <c r="Z24" t="s">
        <v>488</v>
      </c>
      <c r="AA24" t="s">
        <v>74</v>
      </c>
      <c r="AB24" t="s">
        <v>74</v>
      </c>
      <c r="AC24" t="s">
        <v>74</v>
      </c>
      <c r="AD24" t="s">
        <v>74</v>
      </c>
      <c r="AE24" t="s">
        <v>74</v>
      </c>
      <c r="AF24" t="s">
        <v>74</v>
      </c>
      <c r="AG24">
        <v>60</v>
      </c>
      <c r="AH24">
        <v>0</v>
      </c>
      <c r="AI24">
        <v>0</v>
      </c>
      <c r="AJ24">
        <v>7</v>
      </c>
      <c r="AK24">
        <v>7</v>
      </c>
      <c r="AL24" t="s">
        <v>587</v>
      </c>
      <c r="AM24" t="s">
        <v>588</v>
      </c>
      <c r="AN24" t="s">
        <v>589</v>
      </c>
      <c r="AO24" t="s">
        <v>590</v>
      </c>
      <c r="AP24" t="s">
        <v>591</v>
      </c>
      <c r="AQ24" t="s">
        <v>74</v>
      </c>
      <c r="AR24" t="s">
        <v>592</v>
      </c>
      <c r="AS24" t="s">
        <v>593</v>
      </c>
      <c r="AT24" t="s">
        <v>95</v>
      </c>
      <c r="AU24">
        <v>2023</v>
      </c>
      <c r="AV24">
        <v>73</v>
      </c>
      <c r="AW24" t="s">
        <v>74</v>
      </c>
      <c r="AX24" t="s">
        <v>74</v>
      </c>
      <c r="AY24" t="s">
        <v>74</v>
      </c>
      <c r="AZ24" t="s">
        <v>74</v>
      </c>
      <c r="BA24" t="s">
        <v>74</v>
      </c>
      <c r="BB24" t="s">
        <v>74</v>
      </c>
      <c r="BC24" t="s">
        <v>74</v>
      </c>
      <c r="BD24">
        <v>126392</v>
      </c>
      <c r="BE24" t="s">
        <v>594</v>
      </c>
      <c r="BF24" t="str">
        <f>HYPERLINK("http://dx.doi.org/10.1016/j.jnc.2023.126392","http://dx.doi.org/10.1016/j.jnc.2023.126392")</f>
        <v>http://dx.doi.org/10.1016/j.jnc.2023.126392</v>
      </c>
      <c r="BG24" t="s">
        <v>74</v>
      </c>
      <c r="BH24" t="s">
        <v>595</v>
      </c>
      <c r="BI24">
        <v>11</v>
      </c>
      <c r="BJ24" t="s">
        <v>596</v>
      </c>
      <c r="BK24" t="s">
        <v>98</v>
      </c>
      <c r="BL24" t="s">
        <v>304</v>
      </c>
      <c r="BM24" t="s">
        <v>597</v>
      </c>
      <c r="BN24" t="s">
        <v>74</v>
      </c>
      <c r="BO24" t="s">
        <v>74</v>
      </c>
      <c r="BP24" t="s">
        <v>74</v>
      </c>
      <c r="BQ24" t="s">
        <v>74</v>
      </c>
      <c r="BR24" t="s">
        <v>102</v>
      </c>
      <c r="BS24" t="s">
        <v>598</v>
      </c>
      <c r="BT24" t="str">
        <f>HYPERLINK("https%3A%2F%2Fwww.webofscience.com%2Fwos%2Fwoscc%2Ffull-record%2FWOS:000969091000001","View Full Record in Web of Science")</f>
        <v>View Full Record in Web of Science</v>
      </c>
    </row>
    <row r="25" spans="1:72" x14ac:dyDescent="0.25">
      <c r="A25" t="s">
        <v>72</v>
      </c>
      <c r="B25" t="s">
        <v>599</v>
      </c>
      <c r="C25" t="s">
        <v>74</v>
      </c>
      <c r="D25" t="s">
        <v>74</v>
      </c>
      <c r="E25" t="s">
        <v>74</v>
      </c>
      <c r="F25" t="s">
        <v>600</v>
      </c>
      <c r="G25" t="s">
        <v>74</v>
      </c>
      <c r="H25" t="s">
        <v>74</v>
      </c>
      <c r="I25" t="s">
        <v>601</v>
      </c>
      <c r="J25" t="s">
        <v>602</v>
      </c>
      <c r="K25" t="s">
        <v>74</v>
      </c>
      <c r="L25" t="s">
        <v>74</v>
      </c>
      <c r="M25" t="s">
        <v>78</v>
      </c>
      <c r="N25" t="s">
        <v>79</v>
      </c>
      <c r="O25" t="s">
        <v>74</v>
      </c>
      <c r="P25" t="s">
        <v>74</v>
      </c>
      <c r="Q25" t="s">
        <v>74</v>
      </c>
      <c r="R25" t="s">
        <v>74</v>
      </c>
      <c r="S25" t="s">
        <v>74</v>
      </c>
      <c r="T25" t="s">
        <v>603</v>
      </c>
      <c r="U25" t="s">
        <v>604</v>
      </c>
      <c r="V25" t="s">
        <v>605</v>
      </c>
      <c r="W25" t="s">
        <v>606</v>
      </c>
      <c r="X25" t="s">
        <v>607</v>
      </c>
      <c r="Y25" t="s">
        <v>608</v>
      </c>
      <c r="Z25" t="s">
        <v>464</v>
      </c>
      <c r="AA25" t="s">
        <v>609</v>
      </c>
      <c r="AB25" t="s">
        <v>610</v>
      </c>
      <c r="AC25" t="s">
        <v>611</v>
      </c>
      <c r="AD25" t="s">
        <v>612</v>
      </c>
      <c r="AE25" t="s">
        <v>613</v>
      </c>
      <c r="AF25" t="s">
        <v>74</v>
      </c>
      <c r="AG25">
        <v>50</v>
      </c>
      <c r="AH25">
        <v>14</v>
      </c>
      <c r="AI25">
        <v>19</v>
      </c>
      <c r="AJ25">
        <v>1</v>
      </c>
      <c r="AK25">
        <v>43</v>
      </c>
      <c r="AL25" t="s">
        <v>614</v>
      </c>
      <c r="AM25" t="s">
        <v>615</v>
      </c>
      <c r="AN25" t="s">
        <v>616</v>
      </c>
      <c r="AO25" t="s">
        <v>617</v>
      </c>
      <c r="AP25" t="s">
        <v>618</v>
      </c>
      <c r="AQ25" t="s">
        <v>74</v>
      </c>
      <c r="AR25" t="s">
        <v>619</v>
      </c>
      <c r="AS25" t="s">
        <v>620</v>
      </c>
      <c r="AT25" t="s">
        <v>148</v>
      </c>
      <c r="AU25">
        <v>2020</v>
      </c>
      <c r="AV25">
        <v>40</v>
      </c>
      <c r="AW25">
        <v>3</v>
      </c>
      <c r="AX25" t="s">
        <v>74</v>
      </c>
      <c r="AY25" t="s">
        <v>74</v>
      </c>
      <c r="AZ25" t="s">
        <v>74</v>
      </c>
      <c r="BA25" t="s">
        <v>74</v>
      </c>
      <c r="BB25">
        <v>561</v>
      </c>
      <c r="BC25">
        <v>571</v>
      </c>
      <c r="BD25" t="s">
        <v>74</v>
      </c>
      <c r="BE25" t="s">
        <v>621</v>
      </c>
      <c r="BF25" t="str">
        <f>HYPERLINK("http://dx.doi.org/10.1007/s42690-020-00103-0","http://dx.doi.org/10.1007/s42690-020-00103-0")</f>
        <v>http://dx.doi.org/10.1007/s42690-020-00103-0</v>
      </c>
      <c r="BG25" t="s">
        <v>74</v>
      </c>
      <c r="BH25" t="s">
        <v>622</v>
      </c>
      <c r="BI25">
        <v>11</v>
      </c>
      <c r="BJ25" t="s">
        <v>623</v>
      </c>
      <c r="BK25" t="s">
        <v>98</v>
      </c>
      <c r="BL25" t="s">
        <v>623</v>
      </c>
      <c r="BM25" t="s">
        <v>624</v>
      </c>
      <c r="BN25" t="s">
        <v>74</v>
      </c>
      <c r="BO25" t="s">
        <v>74</v>
      </c>
      <c r="BP25" t="s">
        <v>74</v>
      </c>
      <c r="BQ25" t="s">
        <v>74</v>
      </c>
      <c r="BR25" t="s">
        <v>102</v>
      </c>
      <c r="BS25" t="s">
        <v>625</v>
      </c>
      <c r="BT25" t="str">
        <f>HYPERLINK("https%3A%2F%2Fwww.webofscience.com%2Fwos%2Fwoscc%2Ffull-record%2FWOS:000507360400001","View Full Record in Web of Science")</f>
        <v>View Full Record in Web of Science</v>
      </c>
    </row>
    <row r="26" spans="1:72" x14ac:dyDescent="0.25">
      <c r="A26" t="s">
        <v>72</v>
      </c>
      <c r="B26" t="s">
        <v>626</v>
      </c>
      <c r="C26" t="s">
        <v>74</v>
      </c>
      <c r="D26" t="s">
        <v>74</v>
      </c>
      <c r="E26" t="s">
        <v>74</v>
      </c>
      <c r="F26" t="s">
        <v>627</v>
      </c>
      <c r="G26" t="s">
        <v>74</v>
      </c>
      <c r="H26" t="s">
        <v>74</v>
      </c>
      <c r="I26" t="s">
        <v>628</v>
      </c>
      <c r="J26" t="s">
        <v>629</v>
      </c>
      <c r="K26" t="s">
        <v>74</v>
      </c>
      <c r="L26" t="s">
        <v>74</v>
      </c>
      <c r="M26" t="s">
        <v>78</v>
      </c>
      <c r="N26" t="s">
        <v>79</v>
      </c>
      <c r="O26" t="s">
        <v>74</v>
      </c>
      <c r="P26" t="s">
        <v>74</v>
      </c>
      <c r="Q26" t="s">
        <v>74</v>
      </c>
      <c r="R26" t="s">
        <v>74</v>
      </c>
      <c r="S26" t="s">
        <v>74</v>
      </c>
      <c r="T26" t="s">
        <v>630</v>
      </c>
      <c r="U26" t="s">
        <v>74</v>
      </c>
      <c r="V26" t="s">
        <v>631</v>
      </c>
      <c r="W26" t="s">
        <v>632</v>
      </c>
      <c r="X26" t="s">
        <v>633</v>
      </c>
      <c r="Y26" t="s">
        <v>634</v>
      </c>
      <c r="Z26" t="s">
        <v>635</v>
      </c>
      <c r="AA26" t="s">
        <v>636</v>
      </c>
      <c r="AB26" t="s">
        <v>637</v>
      </c>
      <c r="AC26" t="s">
        <v>638</v>
      </c>
      <c r="AD26" t="s">
        <v>638</v>
      </c>
      <c r="AE26" t="s">
        <v>639</v>
      </c>
      <c r="AF26" t="s">
        <v>74</v>
      </c>
      <c r="AG26">
        <v>65</v>
      </c>
      <c r="AH26">
        <v>6</v>
      </c>
      <c r="AI26">
        <v>6</v>
      </c>
      <c r="AJ26">
        <v>2</v>
      </c>
      <c r="AK26">
        <v>13</v>
      </c>
      <c r="AL26" t="s">
        <v>640</v>
      </c>
      <c r="AM26" t="s">
        <v>641</v>
      </c>
      <c r="AN26" t="s">
        <v>642</v>
      </c>
      <c r="AO26" t="s">
        <v>643</v>
      </c>
      <c r="AP26" t="s">
        <v>644</v>
      </c>
      <c r="AQ26" t="s">
        <v>74</v>
      </c>
      <c r="AR26" t="s">
        <v>645</v>
      </c>
      <c r="AS26" t="s">
        <v>646</v>
      </c>
      <c r="AT26" t="s">
        <v>647</v>
      </c>
      <c r="AU26">
        <v>2021</v>
      </c>
      <c r="AV26">
        <v>67</v>
      </c>
      <c r="AW26">
        <v>4</v>
      </c>
      <c r="AX26" t="s">
        <v>74</v>
      </c>
      <c r="AY26" t="s">
        <v>74</v>
      </c>
      <c r="AZ26" t="s">
        <v>74</v>
      </c>
      <c r="BA26" t="s">
        <v>74</v>
      </c>
      <c r="BB26">
        <v>2141</v>
      </c>
      <c r="BC26">
        <v>2161</v>
      </c>
      <c r="BD26" t="s">
        <v>74</v>
      </c>
      <c r="BE26" t="s">
        <v>648</v>
      </c>
      <c r="BF26" t="str">
        <f>HYPERLINK("http://dx.doi.org/10.1109/TIT.2021.3054980","http://dx.doi.org/10.1109/TIT.2021.3054980")</f>
        <v>http://dx.doi.org/10.1109/TIT.2021.3054980</v>
      </c>
      <c r="BG26" t="s">
        <v>74</v>
      </c>
      <c r="BH26" t="s">
        <v>74</v>
      </c>
      <c r="BI26">
        <v>21</v>
      </c>
      <c r="BJ26" t="s">
        <v>649</v>
      </c>
      <c r="BK26" t="s">
        <v>98</v>
      </c>
      <c r="BL26" t="s">
        <v>650</v>
      </c>
      <c r="BM26" t="s">
        <v>651</v>
      </c>
      <c r="BN26" t="s">
        <v>74</v>
      </c>
      <c r="BO26" t="s">
        <v>652</v>
      </c>
      <c r="BP26" t="s">
        <v>74</v>
      </c>
      <c r="BQ26" t="s">
        <v>74</v>
      </c>
      <c r="BR26" t="s">
        <v>102</v>
      </c>
      <c r="BS26" t="s">
        <v>653</v>
      </c>
      <c r="BT26" t="str">
        <f>HYPERLINK("https%3A%2F%2Fwww.webofscience.com%2Fwos%2Fwoscc%2Ffull-record%2FWOS:000631200600007","View Full Record in Web of Science")</f>
        <v>View Full Record in Web of Science</v>
      </c>
    </row>
    <row r="27" spans="1:72" x14ac:dyDescent="0.25">
      <c r="A27" t="s">
        <v>72</v>
      </c>
      <c r="B27" t="s">
        <v>654</v>
      </c>
      <c r="C27" t="s">
        <v>74</v>
      </c>
      <c r="D27" t="s">
        <v>74</v>
      </c>
      <c r="E27" t="s">
        <v>74</v>
      </c>
      <c r="F27" t="s">
        <v>655</v>
      </c>
      <c r="G27" t="s">
        <v>74</v>
      </c>
      <c r="H27" t="s">
        <v>74</v>
      </c>
      <c r="I27" t="s">
        <v>656</v>
      </c>
      <c r="J27" t="s">
        <v>657</v>
      </c>
      <c r="K27" t="s">
        <v>74</v>
      </c>
      <c r="L27" t="s">
        <v>74</v>
      </c>
      <c r="M27" t="s">
        <v>78</v>
      </c>
      <c r="N27" t="s">
        <v>79</v>
      </c>
      <c r="O27" t="s">
        <v>74</v>
      </c>
      <c r="P27" t="s">
        <v>74</v>
      </c>
      <c r="Q27" t="s">
        <v>74</v>
      </c>
      <c r="R27" t="s">
        <v>74</v>
      </c>
      <c r="S27" t="s">
        <v>74</v>
      </c>
      <c r="T27" t="s">
        <v>658</v>
      </c>
      <c r="U27" t="s">
        <v>659</v>
      </c>
      <c r="V27" t="s">
        <v>660</v>
      </c>
      <c r="W27" t="s">
        <v>661</v>
      </c>
      <c r="X27" t="s">
        <v>662</v>
      </c>
      <c r="Y27" t="s">
        <v>663</v>
      </c>
      <c r="Z27" t="s">
        <v>664</v>
      </c>
      <c r="AA27" t="s">
        <v>665</v>
      </c>
      <c r="AB27" t="s">
        <v>666</v>
      </c>
      <c r="AC27" t="s">
        <v>667</v>
      </c>
      <c r="AD27" t="s">
        <v>668</v>
      </c>
      <c r="AE27" t="s">
        <v>669</v>
      </c>
      <c r="AF27" t="s">
        <v>74</v>
      </c>
      <c r="AG27">
        <v>77</v>
      </c>
      <c r="AH27">
        <v>6</v>
      </c>
      <c r="AI27">
        <v>6</v>
      </c>
      <c r="AJ27">
        <v>7</v>
      </c>
      <c r="AK27">
        <v>31</v>
      </c>
      <c r="AL27" t="s">
        <v>89</v>
      </c>
      <c r="AM27" t="s">
        <v>90</v>
      </c>
      <c r="AN27" t="s">
        <v>91</v>
      </c>
      <c r="AO27" t="s">
        <v>74</v>
      </c>
      <c r="AP27" t="s">
        <v>670</v>
      </c>
      <c r="AQ27" t="s">
        <v>74</v>
      </c>
      <c r="AR27" t="s">
        <v>657</v>
      </c>
      <c r="AS27" t="s">
        <v>671</v>
      </c>
      <c r="AT27" t="s">
        <v>369</v>
      </c>
      <c r="AU27">
        <v>2022</v>
      </c>
      <c r="AV27">
        <v>11</v>
      </c>
      <c r="AW27">
        <v>6</v>
      </c>
      <c r="AX27" t="s">
        <v>74</v>
      </c>
      <c r="AY27" t="s">
        <v>74</v>
      </c>
      <c r="AZ27" t="s">
        <v>74</v>
      </c>
      <c r="BA27" t="s">
        <v>74</v>
      </c>
      <c r="BB27" t="s">
        <v>74</v>
      </c>
      <c r="BC27" t="s">
        <v>74</v>
      </c>
      <c r="BD27">
        <v>731</v>
      </c>
      <c r="BE27" t="s">
        <v>672</v>
      </c>
      <c r="BF27" t="str">
        <f>HYPERLINK("http://dx.doi.org/10.3390/plants11060731","http://dx.doi.org/10.3390/plants11060731")</f>
        <v>http://dx.doi.org/10.3390/plants11060731</v>
      </c>
      <c r="BG27" t="s">
        <v>74</v>
      </c>
      <c r="BH27" t="s">
        <v>74</v>
      </c>
      <c r="BI27">
        <v>23</v>
      </c>
      <c r="BJ27" t="s">
        <v>150</v>
      </c>
      <c r="BK27" t="s">
        <v>98</v>
      </c>
      <c r="BL27" t="s">
        <v>150</v>
      </c>
      <c r="BM27" t="s">
        <v>673</v>
      </c>
      <c r="BN27">
        <v>35336613</v>
      </c>
      <c r="BO27" t="s">
        <v>674</v>
      </c>
      <c r="BP27" t="s">
        <v>74</v>
      </c>
      <c r="BQ27" t="s">
        <v>74</v>
      </c>
      <c r="BR27" t="s">
        <v>102</v>
      </c>
      <c r="BS27" t="s">
        <v>675</v>
      </c>
      <c r="BT27" t="str">
        <f>HYPERLINK("https%3A%2F%2Fwww.webofscience.com%2Fwos%2Fwoscc%2Ffull-record%2FWOS:000774483800001","View Full Record in Web of Science")</f>
        <v>View Full Record in Web of Science</v>
      </c>
    </row>
    <row r="28" spans="1:72" x14ac:dyDescent="0.25">
      <c r="A28" t="s">
        <v>72</v>
      </c>
      <c r="B28" t="s">
        <v>676</v>
      </c>
      <c r="C28" t="s">
        <v>74</v>
      </c>
      <c r="D28" t="s">
        <v>74</v>
      </c>
      <c r="E28" t="s">
        <v>74</v>
      </c>
      <c r="F28" t="s">
        <v>677</v>
      </c>
      <c r="G28" t="s">
        <v>74</v>
      </c>
      <c r="H28" t="s">
        <v>74</v>
      </c>
      <c r="I28" t="s">
        <v>678</v>
      </c>
      <c r="J28" t="s">
        <v>212</v>
      </c>
      <c r="K28" t="s">
        <v>74</v>
      </c>
      <c r="L28" t="s">
        <v>74</v>
      </c>
      <c r="M28" t="s">
        <v>78</v>
      </c>
      <c r="N28" t="s">
        <v>79</v>
      </c>
      <c r="O28" t="s">
        <v>74</v>
      </c>
      <c r="P28" t="s">
        <v>74</v>
      </c>
      <c r="Q28" t="s">
        <v>74</v>
      </c>
      <c r="R28" t="s">
        <v>74</v>
      </c>
      <c r="S28" t="s">
        <v>74</v>
      </c>
      <c r="T28" t="s">
        <v>679</v>
      </c>
      <c r="U28" t="s">
        <v>680</v>
      </c>
      <c r="V28" t="s">
        <v>681</v>
      </c>
      <c r="W28" t="s">
        <v>682</v>
      </c>
      <c r="X28" t="s">
        <v>683</v>
      </c>
      <c r="Y28" t="s">
        <v>684</v>
      </c>
      <c r="Z28" t="s">
        <v>685</v>
      </c>
      <c r="AA28" t="s">
        <v>686</v>
      </c>
      <c r="AB28" t="s">
        <v>687</v>
      </c>
      <c r="AC28" t="s">
        <v>688</v>
      </c>
      <c r="AD28" t="s">
        <v>688</v>
      </c>
      <c r="AE28" t="s">
        <v>689</v>
      </c>
      <c r="AF28" t="s">
        <v>74</v>
      </c>
      <c r="AG28">
        <v>39</v>
      </c>
      <c r="AH28">
        <v>152</v>
      </c>
      <c r="AI28">
        <v>167</v>
      </c>
      <c r="AJ28">
        <v>4</v>
      </c>
      <c r="AK28">
        <v>110</v>
      </c>
      <c r="AL28" t="s">
        <v>274</v>
      </c>
      <c r="AM28" t="s">
        <v>117</v>
      </c>
      <c r="AN28" t="s">
        <v>275</v>
      </c>
      <c r="AO28" t="s">
        <v>224</v>
      </c>
      <c r="AP28" t="s">
        <v>225</v>
      </c>
      <c r="AQ28" t="s">
        <v>74</v>
      </c>
      <c r="AR28" t="s">
        <v>226</v>
      </c>
      <c r="AS28" t="s">
        <v>227</v>
      </c>
      <c r="AT28" t="s">
        <v>148</v>
      </c>
      <c r="AU28">
        <v>2015</v>
      </c>
      <c r="AV28">
        <v>82</v>
      </c>
      <c r="AW28" t="s">
        <v>74</v>
      </c>
      <c r="AX28" t="s">
        <v>74</v>
      </c>
      <c r="AY28" t="s">
        <v>74</v>
      </c>
      <c r="AZ28" t="s">
        <v>74</v>
      </c>
      <c r="BA28" t="s">
        <v>74</v>
      </c>
      <c r="BB28">
        <v>184</v>
      </c>
      <c r="BC28">
        <v>188</v>
      </c>
      <c r="BD28" t="s">
        <v>74</v>
      </c>
      <c r="BE28" t="s">
        <v>690</v>
      </c>
      <c r="BF28" t="str">
        <f>HYPERLINK("http://dx.doi.org/10.1016/j.ecoleng.2015.04.053","http://dx.doi.org/10.1016/j.ecoleng.2015.04.053")</f>
        <v>http://dx.doi.org/10.1016/j.ecoleng.2015.04.053</v>
      </c>
      <c r="BG28" t="s">
        <v>74</v>
      </c>
      <c r="BH28" t="s">
        <v>74</v>
      </c>
      <c r="BI28">
        <v>5</v>
      </c>
      <c r="BJ28" t="s">
        <v>230</v>
      </c>
      <c r="BK28" t="s">
        <v>98</v>
      </c>
      <c r="BL28" t="s">
        <v>231</v>
      </c>
      <c r="BM28" t="s">
        <v>691</v>
      </c>
      <c r="BN28" t="s">
        <v>74</v>
      </c>
      <c r="BO28" t="s">
        <v>74</v>
      </c>
      <c r="BP28" t="s">
        <v>74</v>
      </c>
      <c r="BQ28" t="s">
        <v>74</v>
      </c>
      <c r="BR28" t="s">
        <v>102</v>
      </c>
      <c r="BS28" t="s">
        <v>692</v>
      </c>
      <c r="BT28" t="str">
        <f>HYPERLINK("https%3A%2F%2Fwww.webofscience.com%2Fwos%2Fwoscc%2Ffull-record%2FWOS:000360189100020","View Full Record in Web of Science")</f>
        <v>View Full Record in Web of Science</v>
      </c>
    </row>
    <row r="29" spans="1:72" x14ac:dyDescent="0.25">
      <c r="A29" t="s">
        <v>72</v>
      </c>
      <c r="B29" t="s">
        <v>693</v>
      </c>
      <c r="C29" t="s">
        <v>74</v>
      </c>
      <c r="D29" t="s">
        <v>74</v>
      </c>
      <c r="E29" t="s">
        <v>74</v>
      </c>
      <c r="F29" t="s">
        <v>694</v>
      </c>
      <c r="G29" t="s">
        <v>74</v>
      </c>
      <c r="H29" t="s">
        <v>74</v>
      </c>
      <c r="I29" t="s">
        <v>695</v>
      </c>
      <c r="J29" t="s">
        <v>696</v>
      </c>
      <c r="K29" t="s">
        <v>74</v>
      </c>
      <c r="L29" t="s">
        <v>74</v>
      </c>
      <c r="M29" t="s">
        <v>78</v>
      </c>
      <c r="N29" t="s">
        <v>79</v>
      </c>
      <c r="O29" t="s">
        <v>74</v>
      </c>
      <c r="P29" t="s">
        <v>74</v>
      </c>
      <c r="Q29" t="s">
        <v>74</v>
      </c>
      <c r="R29" t="s">
        <v>74</v>
      </c>
      <c r="S29" t="s">
        <v>74</v>
      </c>
      <c r="T29" t="s">
        <v>697</v>
      </c>
      <c r="U29" t="s">
        <v>698</v>
      </c>
      <c r="V29" t="s">
        <v>699</v>
      </c>
      <c r="W29" t="s">
        <v>700</v>
      </c>
      <c r="X29" t="s">
        <v>701</v>
      </c>
      <c r="Y29" t="s">
        <v>702</v>
      </c>
      <c r="Z29" t="s">
        <v>703</v>
      </c>
      <c r="AA29" t="s">
        <v>704</v>
      </c>
      <c r="AB29" t="s">
        <v>705</v>
      </c>
      <c r="AC29" t="s">
        <v>74</v>
      </c>
      <c r="AD29" t="s">
        <v>74</v>
      </c>
      <c r="AE29" t="s">
        <v>74</v>
      </c>
      <c r="AF29" t="s">
        <v>74</v>
      </c>
      <c r="AG29">
        <v>42</v>
      </c>
      <c r="AH29">
        <v>7</v>
      </c>
      <c r="AI29">
        <v>7</v>
      </c>
      <c r="AJ29">
        <v>1</v>
      </c>
      <c r="AK29">
        <v>22</v>
      </c>
      <c r="AL29" t="s">
        <v>587</v>
      </c>
      <c r="AM29" t="s">
        <v>588</v>
      </c>
      <c r="AN29" t="s">
        <v>589</v>
      </c>
      <c r="AO29" t="s">
        <v>706</v>
      </c>
      <c r="AP29" t="s">
        <v>707</v>
      </c>
      <c r="AQ29" t="s">
        <v>74</v>
      </c>
      <c r="AR29" t="s">
        <v>708</v>
      </c>
      <c r="AS29" t="s">
        <v>709</v>
      </c>
      <c r="AT29" t="s">
        <v>123</v>
      </c>
      <c r="AU29">
        <v>2017</v>
      </c>
      <c r="AV29">
        <v>85</v>
      </c>
      <c r="AW29" t="s">
        <v>74</v>
      </c>
      <c r="AX29" t="s">
        <v>74</v>
      </c>
      <c r="AY29" t="s">
        <v>74</v>
      </c>
      <c r="AZ29" t="s">
        <v>74</v>
      </c>
      <c r="BA29" t="s">
        <v>74</v>
      </c>
      <c r="BB29">
        <v>30</v>
      </c>
      <c r="BC29">
        <v>36</v>
      </c>
      <c r="BD29" t="s">
        <v>74</v>
      </c>
      <c r="BE29" t="s">
        <v>710</v>
      </c>
      <c r="BF29" t="str">
        <f>HYPERLINK("http://dx.doi.org/10.1016/j.mambio.2017.02.007","http://dx.doi.org/10.1016/j.mambio.2017.02.007")</f>
        <v>http://dx.doi.org/10.1016/j.mambio.2017.02.007</v>
      </c>
      <c r="BG29" t="s">
        <v>74</v>
      </c>
      <c r="BH29" t="s">
        <v>74</v>
      </c>
      <c r="BI29">
        <v>7</v>
      </c>
      <c r="BJ29" t="s">
        <v>711</v>
      </c>
      <c r="BK29" t="s">
        <v>98</v>
      </c>
      <c r="BL29" t="s">
        <v>711</v>
      </c>
      <c r="BM29" t="s">
        <v>712</v>
      </c>
      <c r="BN29" t="s">
        <v>74</v>
      </c>
      <c r="BO29" t="s">
        <v>74</v>
      </c>
      <c r="BP29" t="s">
        <v>74</v>
      </c>
      <c r="BQ29" t="s">
        <v>74</v>
      </c>
      <c r="BR29" t="s">
        <v>102</v>
      </c>
      <c r="BS29" t="s">
        <v>713</v>
      </c>
      <c r="BT29" t="str">
        <f>HYPERLINK("https%3A%2F%2Fwww.webofscience.com%2Fwos%2Fwoscc%2Ffull-record%2FWOS:000405255200005","View Full Record in Web of Science")</f>
        <v>View Full Record in Web of Science</v>
      </c>
    </row>
    <row r="30" spans="1:72" x14ac:dyDescent="0.25">
      <c r="A30" t="s">
        <v>72</v>
      </c>
      <c r="B30" t="s">
        <v>714</v>
      </c>
      <c r="C30" t="s">
        <v>74</v>
      </c>
      <c r="D30" t="s">
        <v>74</v>
      </c>
      <c r="E30" t="s">
        <v>74</v>
      </c>
      <c r="F30" t="s">
        <v>715</v>
      </c>
      <c r="G30" t="s">
        <v>74</v>
      </c>
      <c r="H30" t="s">
        <v>74</v>
      </c>
      <c r="I30" t="s">
        <v>716</v>
      </c>
      <c r="J30" t="s">
        <v>132</v>
      </c>
      <c r="K30" t="s">
        <v>74</v>
      </c>
      <c r="L30" t="s">
        <v>74</v>
      </c>
      <c r="M30" t="s">
        <v>78</v>
      </c>
      <c r="N30" t="s">
        <v>79</v>
      </c>
      <c r="O30" t="s">
        <v>74</v>
      </c>
      <c r="P30" t="s">
        <v>74</v>
      </c>
      <c r="Q30" t="s">
        <v>74</v>
      </c>
      <c r="R30" t="s">
        <v>74</v>
      </c>
      <c r="S30" t="s">
        <v>74</v>
      </c>
      <c r="T30" t="s">
        <v>717</v>
      </c>
      <c r="U30" t="s">
        <v>718</v>
      </c>
      <c r="V30" t="s">
        <v>719</v>
      </c>
      <c r="W30" t="s">
        <v>720</v>
      </c>
      <c r="X30" t="s">
        <v>721</v>
      </c>
      <c r="Y30" t="s">
        <v>722</v>
      </c>
      <c r="Z30" t="s">
        <v>723</v>
      </c>
      <c r="AA30" t="s">
        <v>724</v>
      </c>
      <c r="AB30" t="s">
        <v>725</v>
      </c>
      <c r="AC30" t="s">
        <v>726</v>
      </c>
      <c r="AD30" t="s">
        <v>727</v>
      </c>
      <c r="AE30" t="s">
        <v>728</v>
      </c>
      <c r="AF30" t="s">
        <v>74</v>
      </c>
      <c r="AG30">
        <v>60</v>
      </c>
      <c r="AH30">
        <v>15</v>
      </c>
      <c r="AI30">
        <v>15</v>
      </c>
      <c r="AJ30">
        <v>1</v>
      </c>
      <c r="AK30">
        <v>18</v>
      </c>
      <c r="AL30" t="s">
        <v>274</v>
      </c>
      <c r="AM30" t="s">
        <v>117</v>
      </c>
      <c r="AN30" t="s">
        <v>275</v>
      </c>
      <c r="AO30" t="s">
        <v>74</v>
      </c>
      <c r="AP30" t="s">
        <v>145</v>
      </c>
      <c r="AQ30" t="s">
        <v>74</v>
      </c>
      <c r="AR30" t="s">
        <v>146</v>
      </c>
      <c r="AS30" t="s">
        <v>147</v>
      </c>
      <c r="AT30" t="s">
        <v>301</v>
      </c>
      <c r="AU30">
        <v>2021</v>
      </c>
      <c r="AV30">
        <v>23</v>
      </c>
      <c r="AW30" t="s">
        <v>74</v>
      </c>
      <c r="AX30" t="s">
        <v>74</v>
      </c>
      <c r="AY30" t="s">
        <v>74</v>
      </c>
      <c r="AZ30" t="s">
        <v>74</v>
      </c>
      <c r="BA30" t="s">
        <v>74</v>
      </c>
      <c r="BB30" t="s">
        <v>74</v>
      </c>
      <c r="BC30" t="s">
        <v>74</v>
      </c>
      <c r="BD30">
        <v>100309</v>
      </c>
      <c r="BE30" t="s">
        <v>729</v>
      </c>
      <c r="BF30" t="str">
        <f>HYPERLINK("http://dx.doi.org/10.1016/j.jarmap.2021.100309","http://dx.doi.org/10.1016/j.jarmap.2021.100309")</f>
        <v>http://dx.doi.org/10.1016/j.jarmap.2021.100309</v>
      </c>
      <c r="BG30" t="s">
        <v>74</v>
      </c>
      <c r="BH30" t="s">
        <v>730</v>
      </c>
      <c r="BI30">
        <v>10</v>
      </c>
      <c r="BJ30" t="s">
        <v>150</v>
      </c>
      <c r="BK30" t="s">
        <v>98</v>
      </c>
      <c r="BL30" t="s">
        <v>150</v>
      </c>
      <c r="BM30" t="s">
        <v>731</v>
      </c>
      <c r="BN30" t="s">
        <v>74</v>
      </c>
      <c r="BO30" t="s">
        <v>74</v>
      </c>
      <c r="BP30" t="s">
        <v>74</v>
      </c>
      <c r="BQ30" t="s">
        <v>74</v>
      </c>
      <c r="BR30" t="s">
        <v>102</v>
      </c>
      <c r="BS30" t="s">
        <v>732</v>
      </c>
      <c r="BT30" t="str">
        <f>HYPERLINK("https%3A%2F%2Fwww.webofscience.com%2Fwos%2Fwoscc%2Ffull-record%2FWOS:000647774900001","View Full Record in Web of Science")</f>
        <v>View Full Record in Web of Science</v>
      </c>
    </row>
    <row r="31" spans="1:72" x14ac:dyDescent="0.25">
      <c r="A31" t="s">
        <v>72</v>
      </c>
      <c r="B31" t="s">
        <v>733</v>
      </c>
      <c r="C31" t="s">
        <v>74</v>
      </c>
      <c r="D31" t="s">
        <v>74</v>
      </c>
      <c r="E31" t="s">
        <v>74</v>
      </c>
      <c r="F31" t="s">
        <v>734</v>
      </c>
      <c r="G31" t="s">
        <v>74</v>
      </c>
      <c r="H31" t="s">
        <v>74</v>
      </c>
      <c r="I31" t="s">
        <v>735</v>
      </c>
      <c r="J31" t="s">
        <v>457</v>
      </c>
      <c r="K31" t="s">
        <v>74</v>
      </c>
      <c r="L31" t="s">
        <v>74</v>
      </c>
      <c r="M31" t="s">
        <v>78</v>
      </c>
      <c r="N31" t="s">
        <v>79</v>
      </c>
      <c r="O31" t="s">
        <v>74</v>
      </c>
      <c r="P31" t="s">
        <v>74</v>
      </c>
      <c r="Q31" t="s">
        <v>74</v>
      </c>
      <c r="R31" t="s">
        <v>74</v>
      </c>
      <c r="S31" t="s">
        <v>74</v>
      </c>
      <c r="T31" t="s">
        <v>736</v>
      </c>
      <c r="U31" t="s">
        <v>737</v>
      </c>
      <c r="V31" t="s">
        <v>738</v>
      </c>
      <c r="W31" t="s">
        <v>739</v>
      </c>
      <c r="X31" t="s">
        <v>740</v>
      </c>
      <c r="Y31" t="s">
        <v>741</v>
      </c>
      <c r="Z31" t="s">
        <v>742</v>
      </c>
      <c r="AA31" t="s">
        <v>74</v>
      </c>
      <c r="AB31" t="s">
        <v>74</v>
      </c>
      <c r="AC31" t="s">
        <v>743</v>
      </c>
      <c r="AD31" t="s">
        <v>744</v>
      </c>
      <c r="AE31" t="s">
        <v>745</v>
      </c>
      <c r="AF31" t="s">
        <v>74</v>
      </c>
      <c r="AG31">
        <v>42</v>
      </c>
      <c r="AH31">
        <v>12</v>
      </c>
      <c r="AI31">
        <v>13</v>
      </c>
      <c r="AJ31">
        <v>1</v>
      </c>
      <c r="AK31">
        <v>36</v>
      </c>
      <c r="AL31" t="s">
        <v>470</v>
      </c>
      <c r="AM31" t="s">
        <v>471</v>
      </c>
      <c r="AN31" t="s">
        <v>472</v>
      </c>
      <c r="AO31" t="s">
        <v>473</v>
      </c>
      <c r="AP31" t="s">
        <v>74</v>
      </c>
      <c r="AQ31" t="s">
        <v>74</v>
      </c>
      <c r="AR31" t="s">
        <v>474</v>
      </c>
      <c r="AS31" t="s">
        <v>475</v>
      </c>
      <c r="AT31" t="s">
        <v>301</v>
      </c>
      <c r="AU31">
        <v>2015</v>
      </c>
      <c r="AV31">
        <v>36</v>
      </c>
      <c r="AW31">
        <v>3</v>
      </c>
      <c r="AX31" t="s">
        <v>74</v>
      </c>
      <c r="AY31" t="s">
        <v>74</v>
      </c>
      <c r="AZ31" t="s">
        <v>74</v>
      </c>
      <c r="BA31" t="s">
        <v>74</v>
      </c>
      <c r="BB31">
        <v>565</v>
      </c>
      <c r="BC31">
        <v>570</v>
      </c>
      <c r="BD31" t="s">
        <v>74</v>
      </c>
      <c r="BE31" t="s">
        <v>74</v>
      </c>
      <c r="BF31" t="s">
        <v>74</v>
      </c>
      <c r="BG31" t="s">
        <v>74</v>
      </c>
      <c r="BH31" t="s">
        <v>74</v>
      </c>
      <c r="BI31">
        <v>6</v>
      </c>
      <c r="BJ31" t="s">
        <v>397</v>
      </c>
      <c r="BK31" t="s">
        <v>98</v>
      </c>
      <c r="BL31" t="s">
        <v>126</v>
      </c>
      <c r="BM31" t="s">
        <v>746</v>
      </c>
      <c r="BN31" t="s">
        <v>74</v>
      </c>
      <c r="BO31" t="s">
        <v>74</v>
      </c>
      <c r="BP31" t="s">
        <v>74</v>
      </c>
      <c r="BQ31" t="s">
        <v>74</v>
      </c>
      <c r="BR31" t="s">
        <v>102</v>
      </c>
      <c r="BS31" t="s">
        <v>747</v>
      </c>
      <c r="BT31" t="str">
        <f>HYPERLINK("https%3A%2F%2Fwww.webofscience.com%2Fwos%2Fwoscc%2Ffull-record%2FWOS:000354150600007","View Full Record in Web of Science")</f>
        <v>View Full Record in Web of Science</v>
      </c>
    </row>
    <row r="32" spans="1:72" x14ac:dyDescent="0.25">
      <c r="A32" t="s">
        <v>72</v>
      </c>
      <c r="B32" t="s">
        <v>748</v>
      </c>
      <c r="C32" t="s">
        <v>74</v>
      </c>
      <c r="D32" t="s">
        <v>74</v>
      </c>
      <c r="E32" t="s">
        <v>74</v>
      </c>
      <c r="F32" t="s">
        <v>749</v>
      </c>
      <c r="G32" t="s">
        <v>74</v>
      </c>
      <c r="H32" t="s">
        <v>74</v>
      </c>
      <c r="I32" t="s">
        <v>750</v>
      </c>
      <c r="J32" t="s">
        <v>751</v>
      </c>
      <c r="K32" t="s">
        <v>74</v>
      </c>
      <c r="L32" t="s">
        <v>74</v>
      </c>
      <c r="M32" t="s">
        <v>78</v>
      </c>
      <c r="N32" t="s">
        <v>79</v>
      </c>
      <c r="O32" t="s">
        <v>74</v>
      </c>
      <c r="P32" t="s">
        <v>74</v>
      </c>
      <c r="Q32" t="s">
        <v>74</v>
      </c>
      <c r="R32" t="s">
        <v>74</v>
      </c>
      <c r="S32" t="s">
        <v>74</v>
      </c>
      <c r="T32" t="s">
        <v>752</v>
      </c>
      <c r="U32" t="s">
        <v>753</v>
      </c>
      <c r="V32" t="s">
        <v>754</v>
      </c>
      <c r="W32" t="s">
        <v>755</v>
      </c>
      <c r="X32" t="s">
        <v>756</v>
      </c>
      <c r="Y32" t="s">
        <v>757</v>
      </c>
      <c r="Z32" t="s">
        <v>758</v>
      </c>
      <c r="AA32" t="s">
        <v>759</v>
      </c>
      <c r="AB32" t="s">
        <v>760</v>
      </c>
      <c r="AC32" t="s">
        <v>761</v>
      </c>
      <c r="AD32" t="s">
        <v>762</v>
      </c>
      <c r="AE32" t="s">
        <v>763</v>
      </c>
      <c r="AF32" t="s">
        <v>74</v>
      </c>
      <c r="AG32">
        <v>66</v>
      </c>
      <c r="AH32">
        <v>65</v>
      </c>
      <c r="AI32">
        <v>69</v>
      </c>
      <c r="AJ32">
        <v>3</v>
      </c>
      <c r="AK32">
        <v>68</v>
      </c>
      <c r="AL32" t="s">
        <v>764</v>
      </c>
      <c r="AM32" t="s">
        <v>765</v>
      </c>
      <c r="AN32" t="s">
        <v>766</v>
      </c>
      <c r="AO32" t="s">
        <v>767</v>
      </c>
      <c r="AP32" t="s">
        <v>768</v>
      </c>
      <c r="AQ32" t="s">
        <v>74</v>
      </c>
      <c r="AR32" t="s">
        <v>769</v>
      </c>
      <c r="AS32" t="s">
        <v>770</v>
      </c>
      <c r="AT32" t="s">
        <v>771</v>
      </c>
      <c r="AU32">
        <v>2020</v>
      </c>
      <c r="AV32">
        <v>35</v>
      </c>
      <c r="AW32">
        <v>2</v>
      </c>
      <c r="AX32" t="s">
        <v>74</v>
      </c>
      <c r="AY32" t="s">
        <v>74</v>
      </c>
      <c r="AZ32" t="s">
        <v>74</v>
      </c>
      <c r="BA32" t="s">
        <v>74</v>
      </c>
      <c r="BB32">
        <v>168</v>
      </c>
      <c r="BC32">
        <v>187</v>
      </c>
      <c r="BD32" t="s">
        <v>74</v>
      </c>
      <c r="BE32" t="s">
        <v>772</v>
      </c>
      <c r="BF32" t="str">
        <f>HYPERLINK("http://dx.doi.org/10.1080/10106049.2018.1510038","http://dx.doi.org/10.1080/10106049.2018.1510038")</f>
        <v>http://dx.doi.org/10.1080/10106049.2018.1510038</v>
      </c>
      <c r="BG32" t="s">
        <v>74</v>
      </c>
      <c r="BH32" t="s">
        <v>74</v>
      </c>
      <c r="BI32">
        <v>20</v>
      </c>
      <c r="BJ32" t="s">
        <v>97</v>
      </c>
      <c r="BK32" t="s">
        <v>98</v>
      </c>
      <c r="BL32" t="s">
        <v>99</v>
      </c>
      <c r="BM32" t="s">
        <v>773</v>
      </c>
      <c r="BN32" t="s">
        <v>74</v>
      </c>
      <c r="BO32" t="s">
        <v>74</v>
      </c>
      <c r="BP32" t="s">
        <v>74</v>
      </c>
      <c r="BQ32" t="s">
        <v>74</v>
      </c>
      <c r="BR32" t="s">
        <v>102</v>
      </c>
      <c r="BS32" t="s">
        <v>774</v>
      </c>
      <c r="BT32" t="str">
        <f>HYPERLINK("https%3A%2F%2Fwww.webofscience.com%2Fwos%2Fwoscc%2Ffull-record%2FWOS:000506461000004","View Full Record in Web of Science")</f>
        <v>View Full Record in Web of Science</v>
      </c>
    </row>
    <row r="33" spans="1:72" x14ac:dyDescent="0.25">
      <c r="A33" t="s">
        <v>72</v>
      </c>
      <c r="B33" t="s">
        <v>775</v>
      </c>
      <c r="C33" t="s">
        <v>74</v>
      </c>
      <c r="D33" t="s">
        <v>74</v>
      </c>
      <c r="E33" t="s">
        <v>74</v>
      </c>
      <c r="F33" t="s">
        <v>776</v>
      </c>
      <c r="G33" t="s">
        <v>74</v>
      </c>
      <c r="H33" t="s">
        <v>74</v>
      </c>
      <c r="I33" t="s">
        <v>777</v>
      </c>
      <c r="J33" t="s">
        <v>602</v>
      </c>
      <c r="K33" t="s">
        <v>74</v>
      </c>
      <c r="L33" t="s">
        <v>74</v>
      </c>
      <c r="M33" t="s">
        <v>78</v>
      </c>
      <c r="N33" t="s">
        <v>79</v>
      </c>
      <c r="O33" t="s">
        <v>74</v>
      </c>
      <c r="P33" t="s">
        <v>74</v>
      </c>
      <c r="Q33" t="s">
        <v>74</v>
      </c>
      <c r="R33" t="s">
        <v>74</v>
      </c>
      <c r="S33" t="s">
        <v>74</v>
      </c>
      <c r="T33" t="s">
        <v>778</v>
      </c>
      <c r="U33" t="s">
        <v>779</v>
      </c>
      <c r="V33" t="s">
        <v>780</v>
      </c>
      <c r="W33" t="s">
        <v>781</v>
      </c>
      <c r="X33" t="s">
        <v>242</v>
      </c>
      <c r="Y33" t="s">
        <v>782</v>
      </c>
      <c r="Z33" t="s">
        <v>783</v>
      </c>
      <c r="AA33" t="s">
        <v>784</v>
      </c>
      <c r="AB33" t="s">
        <v>246</v>
      </c>
      <c r="AC33" t="s">
        <v>611</v>
      </c>
      <c r="AD33" t="s">
        <v>612</v>
      </c>
      <c r="AE33" t="s">
        <v>785</v>
      </c>
      <c r="AF33" t="s">
        <v>74</v>
      </c>
      <c r="AG33">
        <v>24</v>
      </c>
      <c r="AH33">
        <v>3</v>
      </c>
      <c r="AI33">
        <v>3</v>
      </c>
      <c r="AJ33">
        <v>1</v>
      </c>
      <c r="AK33">
        <v>8</v>
      </c>
      <c r="AL33" t="s">
        <v>786</v>
      </c>
      <c r="AM33" t="s">
        <v>615</v>
      </c>
      <c r="AN33" t="s">
        <v>616</v>
      </c>
      <c r="AO33" t="s">
        <v>617</v>
      </c>
      <c r="AP33" t="s">
        <v>618</v>
      </c>
      <c r="AQ33" t="s">
        <v>74</v>
      </c>
      <c r="AR33" t="s">
        <v>619</v>
      </c>
      <c r="AS33" t="s">
        <v>620</v>
      </c>
      <c r="AT33" t="s">
        <v>369</v>
      </c>
      <c r="AU33">
        <v>2021</v>
      </c>
      <c r="AV33">
        <v>41</v>
      </c>
      <c r="AW33">
        <v>1</v>
      </c>
      <c r="AX33" t="s">
        <v>74</v>
      </c>
      <c r="AY33" t="s">
        <v>74</v>
      </c>
      <c r="AZ33" t="s">
        <v>74</v>
      </c>
      <c r="BA33" t="s">
        <v>74</v>
      </c>
      <c r="BB33">
        <v>231</v>
      </c>
      <c r="BC33">
        <v>239</v>
      </c>
      <c r="BD33" t="s">
        <v>74</v>
      </c>
      <c r="BE33" t="s">
        <v>787</v>
      </c>
      <c r="BF33" t="str">
        <f>HYPERLINK("http://dx.doi.org/10.1007/s42690-020-00198-5","http://dx.doi.org/10.1007/s42690-020-00198-5")</f>
        <v>http://dx.doi.org/10.1007/s42690-020-00198-5</v>
      </c>
      <c r="BG33" t="s">
        <v>74</v>
      </c>
      <c r="BH33" t="s">
        <v>788</v>
      </c>
      <c r="BI33">
        <v>9</v>
      </c>
      <c r="BJ33" t="s">
        <v>623</v>
      </c>
      <c r="BK33" t="s">
        <v>98</v>
      </c>
      <c r="BL33" t="s">
        <v>623</v>
      </c>
      <c r="BM33" t="s">
        <v>789</v>
      </c>
      <c r="BN33" t="s">
        <v>74</v>
      </c>
      <c r="BO33" t="s">
        <v>74</v>
      </c>
      <c r="BP33" t="s">
        <v>74</v>
      </c>
      <c r="BQ33" t="s">
        <v>74</v>
      </c>
      <c r="BR33" t="s">
        <v>102</v>
      </c>
      <c r="BS33" t="s">
        <v>790</v>
      </c>
      <c r="BT33" t="str">
        <f>HYPERLINK("https%3A%2F%2Fwww.webofscience.com%2Fwos%2Fwoscc%2Ffull-record%2FWOS:000544148400001","View Full Record in Web of Science")</f>
        <v>View Full Record in Web of Science</v>
      </c>
    </row>
    <row r="34" spans="1:72" x14ac:dyDescent="0.25">
      <c r="A34" t="s">
        <v>72</v>
      </c>
      <c r="B34" t="s">
        <v>791</v>
      </c>
      <c r="C34" t="s">
        <v>74</v>
      </c>
      <c r="D34" t="s">
        <v>74</v>
      </c>
      <c r="E34" t="s">
        <v>74</v>
      </c>
      <c r="F34" t="s">
        <v>792</v>
      </c>
      <c r="G34" t="s">
        <v>74</v>
      </c>
      <c r="H34" t="s">
        <v>74</v>
      </c>
      <c r="I34" t="s">
        <v>793</v>
      </c>
      <c r="J34" t="s">
        <v>794</v>
      </c>
      <c r="K34" t="s">
        <v>74</v>
      </c>
      <c r="L34" t="s">
        <v>74</v>
      </c>
      <c r="M34" t="s">
        <v>78</v>
      </c>
      <c r="N34" t="s">
        <v>79</v>
      </c>
      <c r="O34" t="s">
        <v>74</v>
      </c>
      <c r="P34" t="s">
        <v>74</v>
      </c>
      <c r="Q34" t="s">
        <v>74</v>
      </c>
      <c r="R34" t="s">
        <v>74</v>
      </c>
      <c r="S34" t="s">
        <v>74</v>
      </c>
      <c r="T34" t="s">
        <v>795</v>
      </c>
      <c r="U34" t="s">
        <v>796</v>
      </c>
      <c r="V34" t="s">
        <v>797</v>
      </c>
      <c r="W34" t="s">
        <v>798</v>
      </c>
      <c r="X34" t="s">
        <v>799</v>
      </c>
      <c r="Y34" t="s">
        <v>800</v>
      </c>
      <c r="Z34" t="s">
        <v>801</v>
      </c>
      <c r="AA34" t="s">
        <v>802</v>
      </c>
      <c r="AB34" t="s">
        <v>803</v>
      </c>
      <c r="AC34" t="s">
        <v>74</v>
      </c>
      <c r="AD34" t="s">
        <v>74</v>
      </c>
      <c r="AE34" t="s">
        <v>74</v>
      </c>
      <c r="AF34" t="s">
        <v>74</v>
      </c>
      <c r="AG34">
        <v>81</v>
      </c>
      <c r="AH34">
        <v>13</v>
      </c>
      <c r="AI34">
        <v>15</v>
      </c>
      <c r="AJ34">
        <v>4</v>
      </c>
      <c r="AK34">
        <v>29</v>
      </c>
      <c r="AL34" t="s">
        <v>804</v>
      </c>
      <c r="AM34" t="s">
        <v>805</v>
      </c>
      <c r="AN34" t="s">
        <v>806</v>
      </c>
      <c r="AO34" t="s">
        <v>807</v>
      </c>
      <c r="AP34" t="s">
        <v>808</v>
      </c>
      <c r="AQ34" t="s">
        <v>74</v>
      </c>
      <c r="AR34" t="s">
        <v>809</v>
      </c>
      <c r="AS34" t="s">
        <v>810</v>
      </c>
      <c r="AT34" t="s">
        <v>811</v>
      </c>
      <c r="AU34">
        <v>2021</v>
      </c>
      <c r="AV34">
        <v>36</v>
      </c>
      <c r="AW34">
        <v>4</v>
      </c>
      <c r="AX34" t="s">
        <v>74</v>
      </c>
      <c r="AY34" t="s">
        <v>74</v>
      </c>
      <c r="AZ34" t="s">
        <v>74</v>
      </c>
      <c r="BA34" t="s">
        <v>74</v>
      </c>
      <c r="BB34">
        <v>275</v>
      </c>
      <c r="BC34">
        <v>288</v>
      </c>
      <c r="BD34" t="s">
        <v>74</v>
      </c>
      <c r="BE34" t="s">
        <v>812</v>
      </c>
      <c r="BF34" t="str">
        <f>HYPERLINK("http://dx.doi.org/10.1080/02827581.2021.1918239","http://dx.doi.org/10.1080/02827581.2021.1918239")</f>
        <v>http://dx.doi.org/10.1080/02827581.2021.1918239</v>
      </c>
      <c r="BG34" t="s">
        <v>74</v>
      </c>
      <c r="BH34" t="s">
        <v>813</v>
      </c>
      <c r="BI34">
        <v>14</v>
      </c>
      <c r="BJ34" t="s">
        <v>814</v>
      </c>
      <c r="BK34" t="s">
        <v>98</v>
      </c>
      <c r="BL34" t="s">
        <v>814</v>
      </c>
      <c r="BM34" t="s">
        <v>815</v>
      </c>
      <c r="BN34" t="s">
        <v>74</v>
      </c>
      <c r="BO34" t="s">
        <v>652</v>
      </c>
      <c r="BP34" t="s">
        <v>74</v>
      </c>
      <c r="BQ34" t="s">
        <v>74</v>
      </c>
      <c r="BR34" t="s">
        <v>102</v>
      </c>
      <c r="BS34" t="s">
        <v>816</v>
      </c>
      <c r="BT34" t="str">
        <f>HYPERLINK("https%3A%2F%2Fwww.webofscience.com%2Fwos%2Fwoscc%2Ffull-record%2FWOS:000646142600001","View Full Record in Web of Science")</f>
        <v>View Full Record in Web of Science</v>
      </c>
    </row>
    <row r="35" spans="1:72" x14ac:dyDescent="0.25">
      <c r="A35" t="s">
        <v>72</v>
      </c>
      <c r="B35" t="s">
        <v>817</v>
      </c>
      <c r="C35" t="s">
        <v>74</v>
      </c>
      <c r="D35" t="s">
        <v>74</v>
      </c>
      <c r="E35" t="s">
        <v>74</v>
      </c>
      <c r="F35" t="s">
        <v>818</v>
      </c>
      <c r="G35" t="s">
        <v>74</v>
      </c>
      <c r="H35" t="s">
        <v>74</v>
      </c>
      <c r="I35" t="s">
        <v>819</v>
      </c>
      <c r="J35" t="s">
        <v>185</v>
      </c>
      <c r="K35" t="s">
        <v>74</v>
      </c>
      <c r="L35" t="s">
        <v>74</v>
      </c>
      <c r="M35" t="s">
        <v>78</v>
      </c>
      <c r="N35" t="s">
        <v>79</v>
      </c>
      <c r="O35" t="s">
        <v>74</v>
      </c>
      <c r="P35" t="s">
        <v>74</v>
      </c>
      <c r="Q35" t="s">
        <v>74</v>
      </c>
      <c r="R35" t="s">
        <v>74</v>
      </c>
      <c r="S35" t="s">
        <v>74</v>
      </c>
      <c r="T35" t="s">
        <v>820</v>
      </c>
      <c r="U35" t="s">
        <v>821</v>
      </c>
      <c r="V35" t="s">
        <v>822</v>
      </c>
      <c r="W35" t="s">
        <v>823</v>
      </c>
      <c r="X35" t="s">
        <v>824</v>
      </c>
      <c r="Y35" t="s">
        <v>825</v>
      </c>
      <c r="Z35" t="s">
        <v>826</v>
      </c>
      <c r="AA35" t="s">
        <v>827</v>
      </c>
      <c r="AB35" t="s">
        <v>828</v>
      </c>
      <c r="AC35" t="s">
        <v>829</v>
      </c>
      <c r="AD35" t="s">
        <v>830</v>
      </c>
      <c r="AE35" t="s">
        <v>831</v>
      </c>
      <c r="AF35" t="s">
        <v>74</v>
      </c>
      <c r="AG35">
        <v>70</v>
      </c>
      <c r="AH35">
        <v>4</v>
      </c>
      <c r="AI35">
        <v>4</v>
      </c>
      <c r="AJ35">
        <v>6</v>
      </c>
      <c r="AK35">
        <v>21</v>
      </c>
      <c r="AL35" t="s">
        <v>198</v>
      </c>
      <c r="AM35" t="s">
        <v>199</v>
      </c>
      <c r="AN35" t="s">
        <v>200</v>
      </c>
      <c r="AO35" t="s">
        <v>201</v>
      </c>
      <c r="AP35" t="s">
        <v>202</v>
      </c>
      <c r="AQ35" t="s">
        <v>74</v>
      </c>
      <c r="AR35" t="s">
        <v>203</v>
      </c>
      <c r="AS35" t="s">
        <v>204</v>
      </c>
      <c r="AT35" t="s">
        <v>95</v>
      </c>
      <c r="AU35">
        <v>2022</v>
      </c>
      <c r="AV35">
        <v>63</v>
      </c>
      <c r="AW35">
        <v>2</v>
      </c>
      <c r="AX35" t="s">
        <v>74</v>
      </c>
      <c r="AY35" t="s">
        <v>74</v>
      </c>
      <c r="AZ35" t="s">
        <v>74</v>
      </c>
      <c r="BA35" t="s">
        <v>74</v>
      </c>
      <c r="BB35">
        <v>300</v>
      </c>
      <c r="BC35">
        <v>313</v>
      </c>
      <c r="BD35" t="s">
        <v>74</v>
      </c>
      <c r="BE35" t="s">
        <v>832</v>
      </c>
      <c r="BF35" t="str">
        <f>HYPERLINK("http://dx.doi.org/10.1007/s42965-021-00200-2","http://dx.doi.org/10.1007/s42965-021-00200-2")</f>
        <v>http://dx.doi.org/10.1007/s42965-021-00200-2</v>
      </c>
      <c r="BG35" t="s">
        <v>74</v>
      </c>
      <c r="BH35" t="s">
        <v>833</v>
      </c>
      <c r="BI35">
        <v>14</v>
      </c>
      <c r="BJ35" t="s">
        <v>125</v>
      </c>
      <c r="BK35" t="s">
        <v>98</v>
      </c>
      <c r="BL35" t="s">
        <v>126</v>
      </c>
      <c r="BM35" t="s">
        <v>834</v>
      </c>
      <c r="BN35" t="s">
        <v>74</v>
      </c>
      <c r="BO35" t="s">
        <v>74</v>
      </c>
      <c r="BP35" t="s">
        <v>74</v>
      </c>
      <c r="BQ35" t="s">
        <v>74</v>
      </c>
      <c r="BR35" t="s">
        <v>102</v>
      </c>
      <c r="BS35" t="s">
        <v>835</v>
      </c>
      <c r="BT35" t="str">
        <f>HYPERLINK("https%3A%2F%2Fwww.webofscience.com%2Fwos%2Fwoscc%2Ffull-record%2FWOS:000742259800001","View Full Record in Web of Science")</f>
        <v>View Full Record in Web of Science</v>
      </c>
    </row>
    <row r="36" spans="1:72" x14ac:dyDescent="0.25">
      <c r="A36" t="s">
        <v>72</v>
      </c>
      <c r="B36" t="s">
        <v>836</v>
      </c>
      <c r="C36" t="s">
        <v>74</v>
      </c>
      <c r="D36" t="s">
        <v>74</v>
      </c>
      <c r="E36" t="s">
        <v>74</v>
      </c>
      <c r="F36" t="s">
        <v>837</v>
      </c>
      <c r="G36" t="s">
        <v>74</v>
      </c>
      <c r="H36" t="s">
        <v>74</v>
      </c>
      <c r="I36" t="s">
        <v>838</v>
      </c>
      <c r="J36" t="s">
        <v>839</v>
      </c>
      <c r="K36" t="s">
        <v>74</v>
      </c>
      <c r="L36" t="s">
        <v>74</v>
      </c>
      <c r="M36" t="s">
        <v>78</v>
      </c>
      <c r="N36" t="s">
        <v>79</v>
      </c>
      <c r="O36" t="s">
        <v>74</v>
      </c>
      <c r="P36" t="s">
        <v>74</v>
      </c>
      <c r="Q36" t="s">
        <v>74</v>
      </c>
      <c r="R36" t="s">
        <v>74</v>
      </c>
      <c r="S36" t="s">
        <v>74</v>
      </c>
      <c r="T36" t="s">
        <v>840</v>
      </c>
      <c r="U36" t="s">
        <v>74</v>
      </c>
      <c r="V36" t="s">
        <v>841</v>
      </c>
      <c r="W36" t="s">
        <v>842</v>
      </c>
      <c r="X36" t="s">
        <v>843</v>
      </c>
      <c r="Y36" t="s">
        <v>844</v>
      </c>
      <c r="Z36" t="s">
        <v>845</v>
      </c>
      <c r="AA36" t="s">
        <v>846</v>
      </c>
      <c r="AB36" t="s">
        <v>847</v>
      </c>
      <c r="AC36" t="s">
        <v>848</v>
      </c>
      <c r="AD36" t="s">
        <v>849</v>
      </c>
      <c r="AE36" t="s">
        <v>850</v>
      </c>
      <c r="AF36" t="s">
        <v>74</v>
      </c>
      <c r="AG36">
        <v>78</v>
      </c>
      <c r="AH36">
        <v>16</v>
      </c>
      <c r="AI36">
        <v>16</v>
      </c>
      <c r="AJ36">
        <v>1</v>
      </c>
      <c r="AK36">
        <v>15</v>
      </c>
      <c r="AL36" t="s">
        <v>89</v>
      </c>
      <c r="AM36" t="s">
        <v>90</v>
      </c>
      <c r="AN36" t="s">
        <v>91</v>
      </c>
      <c r="AO36" t="s">
        <v>74</v>
      </c>
      <c r="AP36" t="s">
        <v>851</v>
      </c>
      <c r="AQ36" t="s">
        <v>74</v>
      </c>
      <c r="AR36" t="s">
        <v>839</v>
      </c>
      <c r="AS36" t="s">
        <v>852</v>
      </c>
      <c r="AT36" t="s">
        <v>647</v>
      </c>
      <c r="AU36">
        <v>2021</v>
      </c>
      <c r="AV36">
        <v>12</v>
      </c>
      <c r="AW36">
        <v>4</v>
      </c>
      <c r="AX36" t="s">
        <v>74</v>
      </c>
      <c r="AY36" t="s">
        <v>74</v>
      </c>
      <c r="AZ36" t="s">
        <v>74</v>
      </c>
      <c r="BA36" t="s">
        <v>74</v>
      </c>
      <c r="BB36" t="s">
        <v>74</v>
      </c>
      <c r="BC36" t="s">
        <v>74</v>
      </c>
      <c r="BD36">
        <v>275</v>
      </c>
      <c r="BE36" t="s">
        <v>853</v>
      </c>
      <c r="BF36" t="str">
        <f>HYPERLINK("http://dx.doi.org/10.3390/insects12040275","http://dx.doi.org/10.3390/insects12040275")</f>
        <v>http://dx.doi.org/10.3390/insects12040275</v>
      </c>
      <c r="BG36" t="s">
        <v>74</v>
      </c>
      <c r="BH36" t="s">
        <v>74</v>
      </c>
      <c r="BI36">
        <v>12</v>
      </c>
      <c r="BJ36" t="s">
        <v>623</v>
      </c>
      <c r="BK36" t="s">
        <v>98</v>
      </c>
      <c r="BL36" t="s">
        <v>623</v>
      </c>
      <c r="BM36" t="s">
        <v>854</v>
      </c>
      <c r="BN36">
        <v>33804941</v>
      </c>
      <c r="BO36" t="s">
        <v>855</v>
      </c>
      <c r="BP36" t="s">
        <v>74</v>
      </c>
      <c r="BQ36" t="s">
        <v>74</v>
      </c>
      <c r="BR36" t="s">
        <v>102</v>
      </c>
      <c r="BS36" t="s">
        <v>856</v>
      </c>
      <c r="BT36" t="str">
        <f>HYPERLINK("https%3A%2F%2Fwww.webofscience.com%2Fwos%2Fwoscc%2Ffull-record%2FWOS:000643080200001","View Full Record in Web of Science")</f>
        <v>View Full Record in Web of Science</v>
      </c>
    </row>
    <row r="37" spans="1:72" x14ac:dyDescent="0.25">
      <c r="A37" t="s">
        <v>72</v>
      </c>
      <c r="B37" t="s">
        <v>857</v>
      </c>
      <c r="C37" t="s">
        <v>74</v>
      </c>
      <c r="D37" t="s">
        <v>74</v>
      </c>
      <c r="E37" t="s">
        <v>74</v>
      </c>
      <c r="F37" t="s">
        <v>858</v>
      </c>
      <c r="G37" t="s">
        <v>74</v>
      </c>
      <c r="H37" t="s">
        <v>74</v>
      </c>
      <c r="I37" t="s">
        <v>859</v>
      </c>
      <c r="J37" t="s">
        <v>132</v>
      </c>
      <c r="K37" t="s">
        <v>74</v>
      </c>
      <c r="L37" t="s">
        <v>74</v>
      </c>
      <c r="M37" t="s">
        <v>78</v>
      </c>
      <c r="N37" t="s">
        <v>79</v>
      </c>
      <c r="O37" t="s">
        <v>74</v>
      </c>
      <c r="P37" t="s">
        <v>74</v>
      </c>
      <c r="Q37" t="s">
        <v>74</v>
      </c>
      <c r="R37" t="s">
        <v>74</v>
      </c>
      <c r="S37" t="s">
        <v>74</v>
      </c>
      <c r="T37" t="s">
        <v>860</v>
      </c>
      <c r="U37" t="s">
        <v>861</v>
      </c>
      <c r="V37" t="s">
        <v>862</v>
      </c>
      <c r="W37" t="s">
        <v>863</v>
      </c>
      <c r="X37" t="s">
        <v>864</v>
      </c>
      <c r="Y37" t="s">
        <v>865</v>
      </c>
      <c r="Z37" t="s">
        <v>866</v>
      </c>
      <c r="AA37" t="s">
        <v>867</v>
      </c>
      <c r="AB37" t="s">
        <v>868</v>
      </c>
      <c r="AC37" t="s">
        <v>869</v>
      </c>
      <c r="AD37" t="s">
        <v>870</v>
      </c>
      <c r="AE37" t="s">
        <v>871</v>
      </c>
      <c r="AF37" t="s">
        <v>74</v>
      </c>
      <c r="AG37">
        <v>73</v>
      </c>
      <c r="AH37">
        <v>7</v>
      </c>
      <c r="AI37">
        <v>7</v>
      </c>
      <c r="AJ37">
        <v>0</v>
      </c>
      <c r="AK37">
        <v>14</v>
      </c>
      <c r="AL37" t="s">
        <v>274</v>
      </c>
      <c r="AM37" t="s">
        <v>117</v>
      </c>
      <c r="AN37" t="s">
        <v>275</v>
      </c>
      <c r="AO37" t="s">
        <v>74</v>
      </c>
      <c r="AP37" t="s">
        <v>145</v>
      </c>
      <c r="AQ37" t="s">
        <v>74</v>
      </c>
      <c r="AR37" t="s">
        <v>146</v>
      </c>
      <c r="AS37" t="s">
        <v>147</v>
      </c>
      <c r="AT37" t="s">
        <v>228</v>
      </c>
      <c r="AU37">
        <v>2021</v>
      </c>
      <c r="AV37">
        <v>20</v>
      </c>
      <c r="AW37" t="s">
        <v>74</v>
      </c>
      <c r="AX37" t="s">
        <v>74</v>
      </c>
      <c r="AY37" t="s">
        <v>74</v>
      </c>
      <c r="AZ37" t="s">
        <v>74</v>
      </c>
      <c r="BA37" t="s">
        <v>74</v>
      </c>
      <c r="BB37" t="s">
        <v>74</v>
      </c>
      <c r="BC37" t="s">
        <v>74</v>
      </c>
      <c r="BD37">
        <v>100286</v>
      </c>
      <c r="BE37" t="s">
        <v>872</v>
      </c>
      <c r="BF37" t="str">
        <f>HYPERLINK("http://dx.doi.org/10.1016/j.jarmap.2020.100286","http://dx.doi.org/10.1016/j.jarmap.2020.100286")</f>
        <v>http://dx.doi.org/10.1016/j.jarmap.2020.100286</v>
      </c>
      <c r="BG37" t="s">
        <v>74</v>
      </c>
      <c r="BH37" t="s">
        <v>206</v>
      </c>
      <c r="BI37">
        <v>10</v>
      </c>
      <c r="BJ37" t="s">
        <v>150</v>
      </c>
      <c r="BK37" t="s">
        <v>98</v>
      </c>
      <c r="BL37" t="s">
        <v>150</v>
      </c>
      <c r="BM37" t="s">
        <v>873</v>
      </c>
      <c r="BN37" t="s">
        <v>74</v>
      </c>
      <c r="BO37" t="s">
        <v>74</v>
      </c>
      <c r="BP37" t="s">
        <v>74</v>
      </c>
      <c r="BQ37" t="s">
        <v>74</v>
      </c>
      <c r="BR37" t="s">
        <v>102</v>
      </c>
      <c r="BS37" t="s">
        <v>874</v>
      </c>
      <c r="BT37" t="str">
        <f>HYPERLINK("https%3A%2F%2Fwww.webofscience.com%2Fwos%2Fwoscc%2Ffull-record%2FWOS:000608823900005","View Full Record in Web of Science")</f>
        <v>View Full Record in Web of Science</v>
      </c>
    </row>
    <row r="38" spans="1:72" x14ac:dyDescent="0.25">
      <c r="A38" t="s">
        <v>72</v>
      </c>
      <c r="B38" t="s">
        <v>875</v>
      </c>
      <c r="C38" t="s">
        <v>74</v>
      </c>
      <c r="D38" t="s">
        <v>74</v>
      </c>
      <c r="E38" t="s">
        <v>74</v>
      </c>
      <c r="F38" t="s">
        <v>876</v>
      </c>
      <c r="G38" t="s">
        <v>74</v>
      </c>
      <c r="H38" t="s">
        <v>74</v>
      </c>
      <c r="I38" t="s">
        <v>877</v>
      </c>
      <c r="J38" t="s">
        <v>212</v>
      </c>
      <c r="K38" t="s">
        <v>74</v>
      </c>
      <c r="L38" t="s">
        <v>74</v>
      </c>
      <c r="M38" t="s">
        <v>78</v>
      </c>
      <c r="N38" t="s">
        <v>79</v>
      </c>
      <c r="O38" t="s">
        <v>74</v>
      </c>
      <c r="P38" t="s">
        <v>74</v>
      </c>
      <c r="Q38" t="s">
        <v>74</v>
      </c>
      <c r="R38" t="s">
        <v>74</v>
      </c>
      <c r="S38" t="s">
        <v>74</v>
      </c>
      <c r="T38" t="s">
        <v>878</v>
      </c>
      <c r="U38" t="s">
        <v>879</v>
      </c>
      <c r="V38" t="s">
        <v>880</v>
      </c>
      <c r="W38" t="s">
        <v>881</v>
      </c>
      <c r="X38" t="s">
        <v>882</v>
      </c>
      <c r="Y38" t="s">
        <v>883</v>
      </c>
      <c r="Z38" t="s">
        <v>884</v>
      </c>
      <c r="AA38" t="s">
        <v>74</v>
      </c>
      <c r="AB38" t="s">
        <v>74</v>
      </c>
      <c r="AC38" t="s">
        <v>885</v>
      </c>
      <c r="AD38" t="s">
        <v>886</v>
      </c>
      <c r="AE38" t="s">
        <v>887</v>
      </c>
      <c r="AF38" t="s">
        <v>74</v>
      </c>
      <c r="AG38">
        <v>136</v>
      </c>
      <c r="AH38">
        <v>63</v>
      </c>
      <c r="AI38">
        <v>68</v>
      </c>
      <c r="AJ38">
        <v>1</v>
      </c>
      <c r="AK38">
        <v>71</v>
      </c>
      <c r="AL38" t="s">
        <v>274</v>
      </c>
      <c r="AM38" t="s">
        <v>117</v>
      </c>
      <c r="AN38" t="s">
        <v>275</v>
      </c>
      <c r="AO38" t="s">
        <v>224</v>
      </c>
      <c r="AP38" t="s">
        <v>225</v>
      </c>
      <c r="AQ38" t="s">
        <v>74</v>
      </c>
      <c r="AR38" t="s">
        <v>226</v>
      </c>
      <c r="AS38" t="s">
        <v>227</v>
      </c>
      <c r="AT38" t="s">
        <v>437</v>
      </c>
      <c r="AU38">
        <v>2016</v>
      </c>
      <c r="AV38">
        <v>97</v>
      </c>
      <c r="AW38" t="s">
        <v>74</v>
      </c>
      <c r="AX38" t="s">
        <v>74</v>
      </c>
      <c r="AY38" t="s">
        <v>74</v>
      </c>
      <c r="AZ38" t="s">
        <v>74</v>
      </c>
      <c r="BA38" t="s">
        <v>74</v>
      </c>
      <c r="BB38">
        <v>593</v>
      </c>
      <c r="BC38">
        <v>609</v>
      </c>
      <c r="BD38" t="s">
        <v>74</v>
      </c>
      <c r="BE38" t="s">
        <v>888</v>
      </c>
      <c r="BF38" t="str">
        <f>HYPERLINK("http://dx.doi.org/10.1016/j.ecoleng.2016.10.006","http://dx.doi.org/10.1016/j.ecoleng.2016.10.006")</f>
        <v>http://dx.doi.org/10.1016/j.ecoleng.2016.10.006</v>
      </c>
      <c r="BG38" t="s">
        <v>74</v>
      </c>
      <c r="BH38" t="s">
        <v>74</v>
      </c>
      <c r="BI38">
        <v>17</v>
      </c>
      <c r="BJ38" t="s">
        <v>230</v>
      </c>
      <c r="BK38" t="s">
        <v>98</v>
      </c>
      <c r="BL38" t="s">
        <v>231</v>
      </c>
      <c r="BM38" t="s">
        <v>889</v>
      </c>
      <c r="BN38" t="s">
        <v>74</v>
      </c>
      <c r="BO38" t="s">
        <v>74</v>
      </c>
      <c r="BP38" t="s">
        <v>74</v>
      </c>
      <c r="BQ38" t="s">
        <v>74</v>
      </c>
      <c r="BR38" t="s">
        <v>102</v>
      </c>
      <c r="BS38" t="s">
        <v>890</v>
      </c>
      <c r="BT38" t="str">
        <f>HYPERLINK("https%3A%2F%2Fwww.webofscience.com%2Fwos%2Fwoscc%2Ffull-record%2FWOS:000388580200063","View Full Record in Web of Science")</f>
        <v>View Full Record in Web of Science</v>
      </c>
    </row>
    <row r="39" spans="1:72" x14ac:dyDescent="0.25">
      <c r="A39" t="s">
        <v>72</v>
      </c>
      <c r="B39" t="s">
        <v>891</v>
      </c>
      <c r="C39" t="s">
        <v>74</v>
      </c>
      <c r="D39" t="s">
        <v>74</v>
      </c>
      <c r="E39" t="s">
        <v>74</v>
      </c>
      <c r="F39" t="s">
        <v>892</v>
      </c>
      <c r="G39" t="s">
        <v>74</v>
      </c>
      <c r="H39" t="s">
        <v>74</v>
      </c>
      <c r="I39" t="s">
        <v>893</v>
      </c>
      <c r="J39" t="s">
        <v>539</v>
      </c>
      <c r="K39" t="s">
        <v>74</v>
      </c>
      <c r="L39" t="s">
        <v>74</v>
      </c>
      <c r="M39" t="s">
        <v>78</v>
      </c>
      <c r="N39" t="s">
        <v>79</v>
      </c>
      <c r="O39" t="s">
        <v>74</v>
      </c>
      <c r="P39" t="s">
        <v>74</v>
      </c>
      <c r="Q39" t="s">
        <v>74</v>
      </c>
      <c r="R39" t="s">
        <v>74</v>
      </c>
      <c r="S39" t="s">
        <v>74</v>
      </c>
      <c r="T39" t="s">
        <v>894</v>
      </c>
      <c r="U39" t="s">
        <v>895</v>
      </c>
      <c r="V39" t="s">
        <v>896</v>
      </c>
      <c r="W39" t="s">
        <v>897</v>
      </c>
      <c r="X39" t="s">
        <v>112</v>
      </c>
      <c r="Y39" t="s">
        <v>898</v>
      </c>
      <c r="Z39" t="s">
        <v>114</v>
      </c>
      <c r="AA39" t="s">
        <v>74</v>
      </c>
      <c r="AB39" t="s">
        <v>115</v>
      </c>
      <c r="AC39" t="s">
        <v>74</v>
      </c>
      <c r="AD39" t="s">
        <v>74</v>
      </c>
      <c r="AE39" t="s">
        <v>74</v>
      </c>
      <c r="AF39" t="s">
        <v>74</v>
      </c>
      <c r="AG39">
        <v>52</v>
      </c>
      <c r="AH39">
        <v>19</v>
      </c>
      <c r="AI39">
        <v>21</v>
      </c>
      <c r="AJ39">
        <v>0</v>
      </c>
      <c r="AK39">
        <v>67</v>
      </c>
      <c r="AL39" t="s">
        <v>249</v>
      </c>
      <c r="AM39" t="s">
        <v>295</v>
      </c>
      <c r="AN39" t="s">
        <v>296</v>
      </c>
      <c r="AO39" t="s">
        <v>551</v>
      </c>
      <c r="AP39" t="s">
        <v>552</v>
      </c>
      <c r="AQ39" t="s">
        <v>74</v>
      </c>
      <c r="AR39" t="s">
        <v>553</v>
      </c>
      <c r="AS39" t="s">
        <v>554</v>
      </c>
      <c r="AT39" t="s">
        <v>647</v>
      </c>
      <c r="AU39">
        <v>2015</v>
      </c>
      <c r="AV39">
        <v>187</v>
      </c>
      <c r="AW39">
        <v>4</v>
      </c>
      <c r="AX39" t="s">
        <v>74</v>
      </c>
      <c r="AY39" t="s">
        <v>74</v>
      </c>
      <c r="AZ39" t="s">
        <v>74</v>
      </c>
      <c r="BA39" t="s">
        <v>74</v>
      </c>
      <c r="BB39" t="s">
        <v>74</v>
      </c>
      <c r="BC39" t="s">
        <v>74</v>
      </c>
      <c r="BD39">
        <v>210</v>
      </c>
      <c r="BE39" t="s">
        <v>899</v>
      </c>
      <c r="BF39" t="str">
        <f>HYPERLINK("http://dx.doi.org/10.1007/s10661-015-4415-8","http://dx.doi.org/10.1007/s10661-015-4415-8")</f>
        <v>http://dx.doi.org/10.1007/s10661-015-4415-8</v>
      </c>
      <c r="BG39" t="s">
        <v>74</v>
      </c>
      <c r="BH39" t="s">
        <v>74</v>
      </c>
      <c r="BI39">
        <v>14</v>
      </c>
      <c r="BJ39" t="s">
        <v>397</v>
      </c>
      <c r="BK39" t="s">
        <v>98</v>
      </c>
      <c r="BL39" t="s">
        <v>126</v>
      </c>
      <c r="BM39" t="s">
        <v>900</v>
      </c>
      <c r="BN39">
        <v>25810084</v>
      </c>
      <c r="BO39" t="s">
        <v>74</v>
      </c>
      <c r="BP39" t="s">
        <v>74</v>
      </c>
      <c r="BQ39" t="s">
        <v>74</v>
      </c>
      <c r="BR39" t="s">
        <v>102</v>
      </c>
      <c r="BS39" t="s">
        <v>901</v>
      </c>
      <c r="BT39" t="str">
        <f>HYPERLINK("https%3A%2F%2Fwww.webofscience.com%2Fwos%2Fwoscc%2Ffull-record%2FWOS:000352113200036","View Full Record in Web of Science")</f>
        <v>View Full Record in Web of Science</v>
      </c>
    </row>
    <row r="40" spans="1:72" x14ac:dyDescent="0.25">
      <c r="A40" t="s">
        <v>72</v>
      </c>
      <c r="B40" t="s">
        <v>902</v>
      </c>
      <c r="C40" t="s">
        <v>74</v>
      </c>
      <c r="D40" t="s">
        <v>74</v>
      </c>
      <c r="E40" t="s">
        <v>74</v>
      </c>
      <c r="F40" t="s">
        <v>903</v>
      </c>
      <c r="G40" t="s">
        <v>74</v>
      </c>
      <c r="H40" t="s">
        <v>74</v>
      </c>
      <c r="I40" t="s">
        <v>904</v>
      </c>
      <c r="J40" t="s">
        <v>185</v>
      </c>
      <c r="K40" t="s">
        <v>74</v>
      </c>
      <c r="L40" t="s">
        <v>74</v>
      </c>
      <c r="M40" t="s">
        <v>78</v>
      </c>
      <c r="N40" t="s">
        <v>79</v>
      </c>
      <c r="O40" t="s">
        <v>74</v>
      </c>
      <c r="P40" t="s">
        <v>74</v>
      </c>
      <c r="Q40" t="s">
        <v>74</v>
      </c>
      <c r="R40" t="s">
        <v>74</v>
      </c>
      <c r="S40" t="s">
        <v>74</v>
      </c>
      <c r="T40" t="s">
        <v>905</v>
      </c>
      <c r="U40" t="s">
        <v>906</v>
      </c>
      <c r="V40" t="s">
        <v>907</v>
      </c>
      <c r="W40" t="s">
        <v>908</v>
      </c>
      <c r="X40" t="s">
        <v>909</v>
      </c>
      <c r="Y40" t="s">
        <v>910</v>
      </c>
      <c r="Z40" t="s">
        <v>911</v>
      </c>
      <c r="AA40" t="s">
        <v>912</v>
      </c>
      <c r="AB40" t="s">
        <v>913</v>
      </c>
      <c r="AC40" t="s">
        <v>74</v>
      </c>
      <c r="AD40" t="s">
        <v>74</v>
      </c>
      <c r="AE40" t="s">
        <v>74</v>
      </c>
      <c r="AF40" t="s">
        <v>74</v>
      </c>
      <c r="AG40">
        <v>65</v>
      </c>
      <c r="AH40">
        <v>9</v>
      </c>
      <c r="AI40">
        <v>9</v>
      </c>
      <c r="AJ40">
        <v>1</v>
      </c>
      <c r="AK40">
        <v>21</v>
      </c>
      <c r="AL40" t="s">
        <v>198</v>
      </c>
      <c r="AM40" t="s">
        <v>199</v>
      </c>
      <c r="AN40" t="s">
        <v>200</v>
      </c>
      <c r="AO40" t="s">
        <v>201</v>
      </c>
      <c r="AP40" t="s">
        <v>202</v>
      </c>
      <c r="AQ40" t="s">
        <v>74</v>
      </c>
      <c r="AR40" t="s">
        <v>203</v>
      </c>
      <c r="AS40" t="s">
        <v>204</v>
      </c>
      <c r="AT40" t="s">
        <v>437</v>
      </c>
      <c r="AU40">
        <v>2020</v>
      </c>
      <c r="AV40">
        <v>61</v>
      </c>
      <c r="AW40">
        <v>4</v>
      </c>
      <c r="AX40" t="s">
        <v>74</v>
      </c>
      <c r="AY40" t="s">
        <v>74</v>
      </c>
      <c r="AZ40" t="s">
        <v>74</v>
      </c>
      <c r="BA40" t="s">
        <v>74</v>
      </c>
      <c r="BB40">
        <v>570</v>
      </c>
      <c r="BC40">
        <v>582</v>
      </c>
      <c r="BD40" t="s">
        <v>74</v>
      </c>
      <c r="BE40" t="s">
        <v>914</v>
      </c>
      <c r="BF40" t="str">
        <f>HYPERLINK("http://dx.doi.org/10.1007/s42965-020-00114-5","http://dx.doi.org/10.1007/s42965-020-00114-5")</f>
        <v>http://dx.doi.org/10.1007/s42965-020-00114-5</v>
      </c>
      <c r="BG40" t="s">
        <v>74</v>
      </c>
      <c r="BH40" t="s">
        <v>74</v>
      </c>
      <c r="BI40">
        <v>13</v>
      </c>
      <c r="BJ40" t="s">
        <v>125</v>
      </c>
      <c r="BK40" t="s">
        <v>98</v>
      </c>
      <c r="BL40" t="s">
        <v>126</v>
      </c>
      <c r="BM40" t="s">
        <v>915</v>
      </c>
      <c r="BN40">
        <v>33041475</v>
      </c>
      <c r="BO40" t="s">
        <v>916</v>
      </c>
      <c r="BP40" t="s">
        <v>74</v>
      </c>
      <c r="BQ40" t="s">
        <v>74</v>
      </c>
      <c r="BR40" t="s">
        <v>102</v>
      </c>
      <c r="BS40" t="s">
        <v>917</v>
      </c>
      <c r="BT40" t="str">
        <f>HYPERLINK("https%3A%2F%2Fwww.webofscience.com%2Fwos%2Fwoscc%2Ffull-record%2FWOS:000578087200012","View Full Record in Web of Science")</f>
        <v>View Full Record in Web of Science</v>
      </c>
    </row>
    <row r="41" spans="1:72" x14ac:dyDescent="0.25">
      <c r="A41" t="s">
        <v>72</v>
      </c>
      <c r="B41" t="s">
        <v>918</v>
      </c>
      <c r="C41" t="s">
        <v>74</v>
      </c>
      <c r="D41" t="s">
        <v>74</v>
      </c>
      <c r="E41" t="s">
        <v>74</v>
      </c>
      <c r="F41" t="s">
        <v>919</v>
      </c>
      <c r="G41" t="s">
        <v>74</v>
      </c>
      <c r="H41" t="s">
        <v>74</v>
      </c>
      <c r="I41" t="s">
        <v>920</v>
      </c>
      <c r="J41" t="s">
        <v>921</v>
      </c>
      <c r="K41" t="s">
        <v>74</v>
      </c>
      <c r="L41" t="s">
        <v>74</v>
      </c>
      <c r="M41" t="s">
        <v>78</v>
      </c>
      <c r="N41" t="s">
        <v>79</v>
      </c>
      <c r="O41" t="s">
        <v>74</v>
      </c>
      <c r="P41" t="s">
        <v>74</v>
      </c>
      <c r="Q41" t="s">
        <v>74</v>
      </c>
      <c r="R41" t="s">
        <v>74</v>
      </c>
      <c r="S41" t="s">
        <v>74</v>
      </c>
      <c r="T41" t="s">
        <v>922</v>
      </c>
      <c r="U41" t="s">
        <v>74</v>
      </c>
      <c r="V41" t="s">
        <v>923</v>
      </c>
      <c r="W41" t="s">
        <v>924</v>
      </c>
      <c r="X41" t="s">
        <v>925</v>
      </c>
      <c r="Y41" t="s">
        <v>926</v>
      </c>
      <c r="Z41" t="s">
        <v>927</v>
      </c>
      <c r="AA41" t="s">
        <v>928</v>
      </c>
      <c r="AB41" t="s">
        <v>74</v>
      </c>
      <c r="AC41" t="s">
        <v>74</v>
      </c>
      <c r="AD41" t="s">
        <v>74</v>
      </c>
      <c r="AE41" t="s">
        <v>74</v>
      </c>
      <c r="AF41" t="s">
        <v>74</v>
      </c>
      <c r="AG41">
        <v>35</v>
      </c>
      <c r="AH41">
        <v>0</v>
      </c>
      <c r="AI41">
        <v>0</v>
      </c>
      <c r="AJ41">
        <v>0</v>
      </c>
      <c r="AK41">
        <v>2</v>
      </c>
      <c r="AL41" t="s">
        <v>929</v>
      </c>
      <c r="AM41" t="s">
        <v>930</v>
      </c>
      <c r="AN41" t="s">
        <v>931</v>
      </c>
      <c r="AO41" t="s">
        <v>932</v>
      </c>
      <c r="AP41" t="s">
        <v>74</v>
      </c>
      <c r="AQ41" t="s">
        <v>74</v>
      </c>
      <c r="AR41" t="s">
        <v>933</v>
      </c>
      <c r="AS41" t="s">
        <v>934</v>
      </c>
      <c r="AT41" t="s">
        <v>437</v>
      </c>
      <c r="AU41">
        <v>2020</v>
      </c>
      <c r="AV41">
        <v>41</v>
      </c>
      <c r="AW41">
        <v>2</v>
      </c>
      <c r="AX41" t="s">
        <v>74</v>
      </c>
      <c r="AY41" t="s">
        <v>74</v>
      </c>
      <c r="AZ41" t="s">
        <v>74</v>
      </c>
      <c r="BA41" t="s">
        <v>74</v>
      </c>
      <c r="BB41">
        <v>209</v>
      </c>
      <c r="BC41">
        <v>217</v>
      </c>
      <c r="BD41" t="s">
        <v>74</v>
      </c>
      <c r="BE41" t="s">
        <v>74</v>
      </c>
      <c r="BF41" t="s">
        <v>74</v>
      </c>
      <c r="BG41" t="s">
        <v>74</v>
      </c>
      <c r="BH41" t="s">
        <v>74</v>
      </c>
      <c r="BI41">
        <v>9</v>
      </c>
      <c r="BJ41" t="s">
        <v>935</v>
      </c>
      <c r="BK41" t="s">
        <v>98</v>
      </c>
      <c r="BL41" t="s">
        <v>936</v>
      </c>
      <c r="BM41" t="s">
        <v>937</v>
      </c>
      <c r="BN41" t="s">
        <v>74</v>
      </c>
      <c r="BO41" t="s">
        <v>74</v>
      </c>
      <c r="BP41" t="s">
        <v>74</v>
      </c>
      <c r="BQ41" t="s">
        <v>74</v>
      </c>
      <c r="BR41" t="s">
        <v>102</v>
      </c>
      <c r="BS41" t="s">
        <v>938</v>
      </c>
      <c r="BT41" t="str">
        <f>HYPERLINK("https%3A%2F%2Fwww.webofscience.com%2Fwos%2Fwoscc%2Ffull-record%2FWOS:000645010100003","View Full Record in Web of Science")</f>
        <v>View Full Record in Web of Science</v>
      </c>
    </row>
    <row r="42" spans="1:72" x14ac:dyDescent="0.25">
      <c r="A42" t="s">
        <v>72</v>
      </c>
      <c r="B42" t="s">
        <v>939</v>
      </c>
      <c r="C42" t="s">
        <v>74</v>
      </c>
      <c r="D42" t="s">
        <v>74</v>
      </c>
      <c r="E42" t="s">
        <v>74</v>
      </c>
      <c r="F42" t="s">
        <v>940</v>
      </c>
      <c r="G42" t="s">
        <v>74</v>
      </c>
      <c r="H42" t="s">
        <v>74</v>
      </c>
      <c r="I42" t="s">
        <v>941</v>
      </c>
      <c r="J42" t="s">
        <v>942</v>
      </c>
      <c r="K42" t="s">
        <v>74</v>
      </c>
      <c r="L42" t="s">
        <v>74</v>
      </c>
      <c r="M42" t="s">
        <v>78</v>
      </c>
      <c r="N42" t="s">
        <v>79</v>
      </c>
      <c r="O42" t="s">
        <v>74</v>
      </c>
      <c r="P42" t="s">
        <v>74</v>
      </c>
      <c r="Q42" t="s">
        <v>74</v>
      </c>
      <c r="R42" t="s">
        <v>74</v>
      </c>
      <c r="S42" t="s">
        <v>74</v>
      </c>
      <c r="T42" t="s">
        <v>943</v>
      </c>
      <c r="U42" t="s">
        <v>944</v>
      </c>
      <c r="V42" t="s">
        <v>945</v>
      </c>
      <c r="W42" t="s">
        <v>946</v>
      </c>
      <c r="X42" t="s">
        <v>947</v>
      </c>
      <c r="Y42" t="s">
        <v>948</v>
      </c>
      <c r="Z42" t="s">
        <v>949</v>
      </c>
      <c r="AA42" t="s">
        <v>950</v>
      </c>
      <c r="AB42" t="s">
        <v>951</v>
      </c>
      <c r="AC42" t="s">
        <v>952</v>
      </c>
      <c r="AD42" t="s">
        <v>952</v>
      </c>
      <c r="AE42" t="s">
        <v>953</v>
      </c>
      <c r="AF42" t="s">
        <v>74</v>
      </c>
      <c r="AG42">
        <v>52</v>
      </c>
      <c r="AH42">
        <v>85</v>
      </c>
      <c r="AI42">
        <v>90</v>
      </c>
      <c r="AJ42">
        <v>1</v>
      </c>
      <c r="AK42">
        <v>26</v>
      </c>
      <c r="AL42" t="s">
        <v>954</v>
      </c>
      <c r="AM42" t="s">
        <v>955</v>
      </c>
      <c r="AN42" t="s">
        <v>956</v>
      </c>
      <c r="AO42" t="s">
        <v>957</v>
      </c>
      <c r="AP42" t="s">
        <v>958</v>
      </c>
      <c r="AQ42" t="s">
        <v>74</v>
      </c>
      <c r="AR42" t="s">
        <v>959</v>
      </c>
      <c r="AS42" t="s">
        <v>960</v>
      </c>
      <c r="AT42" t="s">
        <v>74</v>
      </c>
      <c r="AU42">
        <v>2012</v>
      </c>
      <c r="AV42">
        <v>21</v>
      </c>
      <c r="AW42">
        <v>4</v>
      </c>
      <c r="AX42" t="s">
        <v>74</v>
      </c>
      <c r="AY42" t="s">
        <v>74</v>
      </c>
      <c r="AZ42" t="s">
        <v>74</v>
      </c>
      <c r="BA42" t="s">
        <v>74</v>
      </c>
      <c r="BB42">
        <v>368</v>
      </c>
      <c r="BC42">
        <v>379</v>
      </c>
      <c r="BD42" t="s">
        <v>74</v>
      </c>
      <c r="BE42" t="s">
        <v>961</v>
      </c>
      <c r="BF42" t="str">
        <f>HYPERLINK("http://dx.doi.org/10.1071/WF10109","http://dx.doi.org/10.1071/WF10109")</f>
        <v>http://dx.doi.org/10.1071/WF10109</v>
      </c>
      <c r="BG42" t="s">
        <v>74</v>
      </c>
      <c r="BH42" t="s">
        <v>74</v>
      </c>
      <c r="BI42">
        <v>12</v>
      </c>
      <c r="BJ42" t="s">
        <v>814</v>
      </c>
      <c r="BK42" t="s">
        <v>98</v>
      </c>
      <c r="BL42" t="s">
        <v>814</v>
      </c>
      <c r="BM42" t="s">
        <v>962</v>
      </c>
      <c r="BN42" t="s">
        <v>74</v>
      </c>
      <c r="BO42" t="s">
        <v>74</v>
      </c>
      <c r="BP42" t="s">
        <v>74</v>
      </c>
      <c r="BQ42" t="s">
        <v>74</v>
      </c>
      <c r="BR42" t="s">
        <v>102</v>
      </c>
      <c r="BS42" t="s">
        <v>963</v>
      </c>
      <c r="BT42" t="str">
        <f>HYPERLINK("https%3A%2F%2Fwww.webofscience.com%2Fwos%2Fwoscc%2Ffull-record%2FWOS:000305506100005","View Full Record in Web of Science")</f>
        <v>View Full Record in Web of Science</v>
      </c>
    </row>
    <row r="43" spans="1:72" x14ac:dyDescent="0.25">
      <c r="A43" t="s">
        <v>72</v>
      </c>
      <c r="B43" t="s">
        <v>964</v>
      </c>
      <c r="C43" t="s">
        <v>74</v>
      </c>
      <c r="D43" t="s">
        <v>74</v>
      </c>
      <c r="E43" t="s">
        <v>74</v>
      </c>
      <c r="F43" t="s">
        <v>965</v>
      </c>
      <c r="G43" t="s">
        <v>74</v>
      </c>
      <c r="H43" t="s">
        <v>74</v>
      </c>
      <c r="I43" t="s">
        <v>966</v>
      </c>
      <c r="J43" t="s">
        <v>967</v>
      </c>
      <c r="K43" t="s">
        <v>74</v>
      </c>
      <c r="L43" t="s">
        <v>74</v>
      </c>
      <c r="M43" t="s">
        <v>78</v>
      </c>
      <c r="N43" t="s">
        <v>79</v>
      </c>
      <c r="O43" t="s">
        <v>74</v>
      </c>
      <c r="P43" t="s">
        <v>74</v>
      </c>
      <c r="Q43" t="s">
        <v>74</v>
      </c>
      <c r="R43" t="s">
        <v>74</v>
      </c>
      <c r="S43" t="s">
        <v>74</v>
      </c>
      <c r="T43" t="s">
        <v>968</v>
      </c>
      <c r="U43" t="s">
        <v>74</v>
      </c>
      <c r="V43" t="s">
        <v>969</v>
      </c>
      <c r="W43" t="s">
        <v>970</v>
      </c>
      <c r="X43" t="s">
        <v>971</v>
      </c>
      <c r="Y43" t="s">
        <v>972</v>
      </c>
      <c r="Z43" t="s">
        <v>973</v>
      </c>
      <c r="AA43" t="s">
        <v>974</v>
      </c>
      <c r="AB43" t="s">
        <v>975</v>
      </c>
      <c r="AC43" t="s">
        <v>976</v>
      </c>
      <c r="AD43" t="s">
        <v>977</v>
      </c>
      <c r="AE43" t="s">
        <v>978</v>
      </c>
      <c r="AF43" t="s">
        <v>74</v>
      </c>
      <c r="AG43">
        <v>34</v>
      </c>
      <c r="AH43">
        <v>0</v>
      </c>
      <c r="AI43">
        <v>0</v>
      </c>
      <c r="AJ43">
        <v>2</v>
      </c>
      <c r="AK43">
        <v>10</v>
      </c>
      <c r="AL43" t="s">
        <v>979</v>
      </c>
      <c r="AM43" t="s">
        <v>980</v>
      </c>
      <c r="AN43" t="s">
        <v>981</v>
      </c>
      <c r="AO43" t="s">
        <v>982</v>
      </c>
      <c r="AP43" t="s">
        <v>983</v>
      </c>
      <c r="AQ43" t="s">
        <v>74</v>
      </c>
      <c r="AR43" t="s">
        <v>967</v>
      </c>
      <c r="AS43" t="s">
        <v>984</v>
      </c>
      <c r="AT43" t="s">
        <v>148</v>
      </c>
      <c r="AU43">
        <v>2019</v>
      </c>
      <c r="AV43">
        <v>83</v>
      </c>
      <c r="AW43">
        <v>5</v>
      </c>
      <c r="AX43" t="s">
        <v>74</v>
      </c>
      <c r="AY43" t="s">
        <v>74</v>
      </c>
      <c r="AZ43" t="s">
        <v>74</v>
      </c>
      <c r="BA43" t="s">
        <v>74</v>
      </c>
      <c r="BB43">
        <v>470</v>
      </c>
      <c r="BC43">
        <v>478</v>
      </c>
      <c r="BD43" t="s">
        <v>74</v>
      </c>
      <c r="BE43" t="s">
        <v>985</v>
      </c>
      <c r="BF43" t="str">
        <f>HYPERLINK("http://dx.doi.org/10.1515/mammalia-2018-0101","http://dx.doi.org/10.1515/mammalia-2018-0101")</f>
        <v>http://dx.doi.org/10.1515/mammalia-2018-0101</v>
      </c>
      <c r="BG43" t="s">
        <v>74</v>
      </c>
      <c r="BH43" t="s">
        <v>74</v>
      </c>
      <c r="BI43">
        <v>9</v>
      </c>
      <c r="BJ43" t="s">
        <v>711</v>
      </c>
      <c r="BK43" t="s">
        <v>98</v>
      </c>
      <c r="BL43" t="s">
        <v>711</v>
      </c>
      <c r="BM43" t="s">
        <v>986</v>
      </c>
      <c r="BN43" t="s">
        <v>74</v>
      </c>
      <c r="BO43" t="s">
        <v>74</v>
      </c>
      <c r="BP43" t="s">
        <v>74</v>
      </c>
      <c r="BQ43" t="s">
        <v>74</v>
      </c>
      <c r="BR43" t="s">
        <v>102</v>
      </c>
      <c r="BS43" t="s">
        <v>987</v>
      </c>
      <c r="BT43" t="str">
        <f>HYPERLINK("https%3A%2F%2Fwww.webofscience.com%2Fwos%2Fwoscc%2Ffull-record%2FWOS:000480513300008","View Full Record in Web of Science")</f>
        <v>View Full Record in Web of Science</v>
      </c>
    </row>
    <row r="44" spans="1:72" x14ac:dyDescent="0.25">
      <c r="A44" t="s">
        <v>72</v>
      </c>
      <c r="B44" t="s">
        <v>988</v>
      </c>
      <c r="C44" t="s">
        <v>74</v>
      </c>
      <c r="D44" t="s">
        <v>74</v>
      </c>
      <c r="E44" t="s">
        <v>74</v>
      </c>
      <c r="F44" t="s">
        <v>989</v>
      </c>
      <c r="G44" t="s">
        <v>74</v>
      </c>
      <c r="H44" t="s">
        <v>74</v>
      </c>
      <c r="I44" t="s">
        <v>990</v>
      </c>
      <c r="J44" t="s">
        <v>991</v>
      </c>
      <c r="K44" t="s">
        <v>74</v>
      </c>
      <c r="L44" t="s">
        <v>74</v>
      </c>
      <c r="M44" t="s">
        <v>78</v>
      </c>
      <c r="N44" t="s">
        <v>79</v>
      </c>
      <c r="O44" t="s">
        <v>74</v>
      </c>
      <c r="P44" t="s">
        <v>74</v>
      </c>
      <c r="Q44" t="s">
        <v>74</v>
      </c>
      <c r="R44" t="s">
        <v>74</v>
      </c>
      <c r="S44" t="s">
        <v>74</v>
      </c>
      <c r="T44" t="s">
        <v>992</v>
      </c>
      <c r="U44" t="s">
        <v>993</v>
      </c>
      <c r="V44" t="s">
        <v>994</v>
      </c>
      <c r="W44" t="s">
        <v>995</v>
      </c>
      <c r="X44" t="s">
        <v>996</v>
      </c>
      <c r="Y44" t="s">
        <v>997</v>
      </c>
      <c r="Z44" t="s">
        <v>998</v>
      </c>
      <c r="AA44" t="s">
        <v>999</v>
      </c>
      <c r="AB44" t="s">
        <v>1000</v>
      </c>
      <c r="AC44" t="s">
        <v>1001</v>
      </c>
      <c r="AD44" t="s">
        <v>1002</v>
      </c>
      <c r="AE44" t="s">
        <v>1003</v>
      </c>
      <c r="AF44" t="s">
        <v>74</v>
      </c>
      <c r="AG44">
        <v>100</v>
      </c>
      <c r="AH44">
        <v>25</v>
      </c>
      <c r="AI44">
        <v>27</v>
      </c>
      <c r="AJ44">
        <v>2</v>
      </c>
      <c r="AK44">
        <v>20</v>
      </c>
      <c r="AL44" t="s">
        <v>274</v>
      </c>
      <c r="AM44" t="s">
        <v>117</v>
      </c>
      <c r="AN44" t="s">
        <v>275</v>
      </c>
      <c r="AO44" t="s">
        <v>74</v>
      </c>
      <c r="AP44" t="s">
        <v>1004</v>
      </c>
      <c r="AQ44" t="s">
        <v>74</v>
      </c>
      <c r="AR44" t="s">
        <v>1005</v>
      </c>
      <c r="AS44" t="s">
        <v>1006</v>
      </c>
      <c r="AT44" t="s">
        <v>148</v>
      </c>
      <c r="AU44">
        <v>2020</v>
      </c>
      <c r="AV44">
        <v>23</v>
      </c>
      <c r="AW44" t="s">
        <v>74</v>
      </c>
      <c r="AX44" t="s">
        <v>74</v>
      </c>
      <c r="AY44" t="s">
        <v>74</v>
      </c>
      <c r="AZ44" t="s">
        <v>74</v>
      </c>
      <c r="BA44" t="s">
        <v>74</v>
      </c>
      <c r="BB44" t="s">
        <v>74</v>
      </c>
      <c r="BC44" t="s">
        <v>74</v>
      </c>
      <c r="BD44" t="s">
        <v>1007</v>
      </c>
      <c r="BE44" t="s">
        <v>1008</v>
      </c>
      <c r="BF44" t="str">
        <f>HYPERLINK("http://dx.doi.org/10.1016/j.gecco.2020.e01080","http://dx.doi.org/10.1016/j.gecco.2020.e01080")</f>
        <v>http://dx.doi.org/10.1016/j.gecco.2020.e01080</v>
      </c>
      <c r="BG44" t="s">
        <v>74</v>
      </c>
      <c r="BH44" t="s">
        <v>74</v>
      </c>
      <c r="BI44">
        <v>16</v>
      </c>
      <c r="BJ44" t="s">
        <v>596</v>
      </c>
      <c r="BK44" t="s">
        <v>98</v>
      </c>
      <c r="BL44" t="s">
        <v>304</v>
      </c>
      <c r="BM44" t="s">
        <v>1009</v>
      </c>
      <c r="BN44" t="s">
        <v>74</v>
      </c>
      <c r="BO44" t="s">
        <v>423</v>
      </c>
      <c r="BP44" t="s">
        <v>74</v>
      </c>
      <c r="BQ44" t="s">
        <v>74</v>
      </c>
      <c r="BR44" t="s">
        <v>102</v>
      </c>
      <c r="BS44" t="s">
        <v>1010</v>
      </c>
      <c r="BT44" t="str">
        <f>HYPERLINK("https%3A%2F%2Fwww.webofscience.com%2Fwos%2Fwoscc%2Ffull-record%2FWOS:000568729900009","View Full Record in Web of Science")</f>
        <v>View Full Record in Web of Science</v>
      </c>
    </row>
    <row r="45" spans="1:72" x14ac:dyDescent="0.25">
      <c r="A45" t="s">
        <v>72</v>
      </c>
      <c r="B45" t="s">
        <v>1011</v>
      </c>
      <c r="C45" t="s">
        <v>74</v>
      </c>
      <c r="D45" t="s">
        <v>74</v>
      </c>
      <c r="E45" t="s">
        <v>74</v>
      </c>
      <c r="F45" t="s">
        <v>1012</v>
      </c>
      <c r="G45" t="s">
        <v>74</v>
      </c>
      <c r="H45" t="s">
        <v>74</v>
      </c>
      <c r="I45" t="s">
        <v>1013</v>
      </c>
      <c r="J45" t="s">
        <v>1014</v>
      </c>
      <c r="K45" t="s">
        <v>74</v>
      </c>
      <c r="L45" t="s">
        <v>74</v>
      </c>
      <c r="M45" t="s">
        <v>78</v>
      </c>
      <c r="N45" t="s">
        <v>79</v>
      </c>
      <c r="O45" t="s">
        <v>74</v>
      </c>
      <c r="P45" t="s">
        <v>74</v>
      </c>
      <c r="Q45" t="s">
        <v>74</v>
      </c>
      <c r="R45" t="s">
        <v>74</v>
      </c>
      <c r="S45" t="s">
        <v>74</v>
      </c>
      <c r="T45" t="s">
        <v>1015</v>
      </c>
      <c r="U45" t="s">
        <v>1016</v>
      </c>
      <c r="V45" t="s">
        <v>1017</v>
      </c>
      <c r="W45" t="s">
        <v>1018</v>
      </c>
      <c r="X45" t="s">
        <v>1019</v>
      </c>
      <c r="Y45" t="s">
        <v>1020</v>
      </c>
      <c r="Z45" t="s">
        <v>1021</v>
      </c>
      <c r="AA45" t="s">
        <v>74</v>
      </c>
      <c r="AB45" t="s">
        <v>74</v>
      </c>
      <c r="AC45" t="s">
        <v>1022</v>
      </c>
      <c r="AD45" t="s">
        <v>1023</v>
      </c>
      <c r="AE45" t="s">
        <v>1024</v>
      </c>
      <c r="AF45" t="s">
        <v>74</v>
      </c>
      <c r="AG45">
        <v>63</v>
      </c>
      <c r="AH45">
        <v>3</v>
      </c>
      <c r="AI45">
        <v>3</v>
      </c>
      <c r="AJ45">
        <v>1</v>
      </c>
      <c r="AK45">
        <v>5</v>
      </c>
      <c r="AL45" t="s">
        <v>587</v>
      </c>
      <c r="AM45" t="s">
        <v>588</v>
      </c>
      <c r="AN45" t="s">
        <v>589</v>
      </c>
      <c r="AO45" t="s">
        <v>1025</v>
      </c>
      <c r="AP45" t="s">
        <v>1026</v>
      </c>
      <c r="AQ45" t="s">
        <v>74</v>
      </c>
      <c r="AR45" t="s">
        <v>1014</v>
      </c>
      <c r="AS45" t="s">
        <v>1027</v>
      </c>
      <c r="AT45" t="s">
        <v>228</v>
      </c>
      <c r="AU45">
        <v>2022</v>
      </c>
      <c r="AV45">
        <v>287</v>
      </c>
      <c r="AW45" t="s">
        <v>74</v>
      </c>
      <c r="AX45" t="s">
        <v>74</v>
      </c>
      <c r="AY45" t="s">
        <v>74</v>
      </c>
      <c r="AZ45" t="s">
        <v>74</v>
      </c>
      <c r="BA45" t="s">
        <v>74</v>
      </c>
      <c r="BB45" t="s">
        <v>74</v>
      </c>
      <c r="BC45" t="s">
        <v>74</v>
      </c>
      <c r="BD45">
        <v>152007</v>
      </c>
      <c r="BE45" t="s">
        <v>1028</v>
      </c>
      <c r="BF45" t="str">
        <f>HYPERLINK("http://dx.doi.org/10.1016/j.flora.2022.152007","http://dx.doi.org/10.1016/j.flora.2022.152007")</f>
        <v>http://dx.doi.org/10.1016/j.flora.2022.152007</v>
      </c>
      <c r="BG45" t="s">
        <v>74</v>
      </c>
      <c r="BH45" t="s">
        <v>833</v>
      </c>
      <c r="BI45">
        <v>7</v>
      </c>
      <c r="BJ45" t="s">
        <v>1029</v>
      </c>
      <c r="BK45" t="s">
        <v>98</v>
      </c>
      <c r="BL45" t="s">
        <v>1030</v>
      </c>
      <c r="BM45" t="s">
        <v>1031</v>
      </c>
      <c r="BN45" t="s">
        <v>74</v>
      </c>
      <c r="BO45" t="s">
        <v>74</v>
      </c>
      <c r="BP45" t="s">
        <v>74</v>
      </c>
      <c r="BQ45" t="s">
        <v>74</v>
      </c>
      <c r="BR45" t="s">
        <v>102</v>
      </c>
      <c r="BS45" t="s">
        <v>1032</v>
      </c>
      <c r="BT45" t="str">
        <f>HYPERLINK("https%3A%2F%2Fwww.webofscience.com%2Fwos%2Fwoscc%2Ffull-record%2FWOS:000784288200001","View Full Record in Web of Science")</f>
        <v>View Full Record in Web of Science</v>
      </c>
    </row>
    <row r="46" spans="1:72" x14ac:dyDescent="0.25">
      <c r="A46" t="s">
        <v>72</v>
      </c>
      <c r="B46" t="s">
        <v>1033</v>
      </c>
      <c r="C46" t="s">
        <v>74</v>
      </c>
      <c r="D46" t="s">
        <v>74</v>
      </c>
      <c r="E46" t="s">
        <v>74</v>
      </c>
      <c r="F46" t="s">
        <v>1034</v>
      </c>
      <c r="G46" t="s">
        <v>74</v>
      </c>
      <c r="H46" t="s">
        <v>74</v>
      </c>
      <c r="I46" t="s">
        <v>1035</v>
      </c>
      <c r="J46" t="s">
        <v>1036</v>
      </c>
      <c r="K46" t="s">
        <v>74</v>
      </c>
      <c r="L46" t="s">
        <v>74</v>
      </c>
      <c r="M46" t="s">
        <v>78</v>
      </c>
      <c r="N46" t="s">
        <v>79</v>
      </c>
      <c r="O46" t="s">
        <v>74</v>
      </c>
      <c r="P46" t="s">
        <v>74</v>
      </c>
      <c r="Q46" t="s">
        <v>74</v>
      </c>
      <c r="R46" t="s">
        <v>74</v>
      </c>
      <c r="S46" t="s">
        <v>74</v>
      </c>
      <c r="T46" t="s">
        <v>1037</v>
      </c>
      <c r="U46" t="s">
        <v>1038</v>
      </c>
      <c r="V46" t="s">
        <v>1039</v>
      </c>
      <c r="W46" t="s">
        <v>1040</v>
      </c>
      <c r="X46" t="s">
        <v>1041</v>
      </c>
      <c r="Y46" t="s">
        <v>1042</v>
      </c>
      <c r="Z46" t="s">
        <v>1043</v>
      </c>
      <c r="AA46" t="s">
        <v>1044</v>
      </c>
      <c r="AB46" t="s">
        <v>1045</v>
      </c>
      <c r="AC46" t="s">
        <v>1046</v>
      </c>
      <c r="AD46" t="s">
        <v>1046</v>
      </c>
      <c r="AE46" t="s">
        <v>1047</v>
      </c>
      <c r="AF46" t="s">
        <v>74</v>
      </c>
      <c r="AG46">
        <v>53</v>
      </c>
      <c r="AH46">
        <v>2</v>
      </c>
      <c r="AI46">
        <v>2</v>
      </c>
      <c r="AJ46">
        <v>2</v>
      </c>
      <c r="AK46">
        <v>4</v>
      </c>
      <c r="AL46" t="s">
        <v>89</v>
      </c>
      <c r="AM46" t="s">
        <v>90</v>
      </c>
      <c r="AN46" t="s">
        <v>91</v>
      </c>
      <c r="AO46" t="s">
        <v>74</v>
      </c>
      <c r="AP46" t="s">
        <v>1048</v>
      </c>
      <c r="AQ46" t="s">
        <v>74</v>
      </c>
      <c r="AR46" t="s">
        <v>1036</v>
      </c>
      <c r="AS46" t="s">
        <v>1049</v>
      </c>
      <c r="AT46" t="s">
        <v>280</v>
      </c>
      <c r="AU46">
        <v>2022</v>
      </c>
      <c r="AV46">
        <v>14</v>
      </c>
      <c r="AW46">
        <v>10</v>
      </c>
      <c r="AX46" t="s">
        <v>74</v>
      </c>
      <c r="AY46" t="s">
        <v>74</v>
      </c>
      <c r="AZ46" t="s">
        <v>74</v>
      </c>
      <c r="BA46" t="s">
        <v>74</v>
      </c>
      <c r="BB46" t="s">
        <v>74</v>
      </c>
      <c r="BC46" t="s">
        <v>74</v>
      </c>
      <c r="BD46">
        <v>785</v>
      </c>
      <c r="BE46" t="s">
        <v>1050</v>
      </c>
      <c r="BF46" t="str">
        <f>HYPERLINK("http://dx.doi.org/10.3390/d14100785","http://dx.doi.org/10.3390/d14100785")</f>
        <v>http://dx.doi.org/10.3390/d14100785</v>
      </c>
      <c r="BG46" t="s">
        <v>74</v>
      </c>
      <c r="BH46" t="s">
        <v>74</v>
      </c>
      <c r="BI46">
        <v>12</v>
      </c>
      <c r="BJ46" t="s">
        <v>596</v>
      </c>
      <c r="BK46" t="s">
        <v>98</v>
      </c>
      <c r="BL46" t="s">
        <v>304</v>
      </c>
      <c r="BM46" t="s">
        <v>1051</v>
      </c>
      <c r="BN46" t="s">
        <v>74</v>
      </c>
      <c r="BO46" t="s">
        <v>423</v>
      </c>
      <c r="BP46" t="s">
        <v>74</v>
      </c>
      <c r="BQ46" t="s">
        <v>74</v>
      </c>
      <c r="BR46" t="s">
        <v>102</v>
      </c>
      <c r="BS46" t="s">
        <v>1052</v>
      </c>
      <c r="BT46" t="str">
        <f>HYPERLINK("https%3A%2F%2Fwww.webofscience.com%2Fwos%2Fwoscc%2Ffull-record%2FWOS:000872729400001","View Full Record in Web of Science")</f>
        <v>View Full Record in Web of Science</v>
      </c>
    </row>
    <row r="47" spans="1:72" x14ac:dyDescent="0.25">
      <c r="A47" t="s">
        <v>72</v>
      </c>
      <c r="B47" t="s">
        <v>1053</v>
      </c>
      <c r="C47" t="s">
        <v>74</v>
      </c>
      <c r="D47" t="s">
        <v>74</v>
      </c>
      <c r="E47" t="s">
        <v>74</v>
      </c>
      <c r="F47" t="s">
        <v>1054</v>
      </c>
      <c r="G47" t="s">
        <v>74</v>
      </c>
      <c r="H47" t="s">
        <v>74</v>
      </c>
      <c r="I47" t="s">
        <v>1055</v>
      </c>
      <c r="J47" t="s">
        <v>327</v>
      </c>
      <c r="K47" t="s">
        <v>74</v>
      </c>
      <c r="L47" t="s">
        <v>74</v>
      </c>
      <c r="M47" t="s">
        <v>78</v>
      </c>
      <c r="N47" t="s">
        <v>79</v>
      </c>
      <c r="O47" t="s">
        <v>74</v>
      </c>
      <c r="P47" t="s">
        <v>74</v>
      </c>
      <c r="Q47" t="s">
        <v>74</v>
      </c>
      <c r="R47" t="s">
        <v>74</v>
      </c>
      <c r="S47" t="s">
        <v>74</v>
      </c>
      <c r="T47" t="s">
        <v>1056</v>
      </c>
      <c r="U47" t="s">
        <v>1057</v>
      </c>
      <c r="V47" t="s">
        <v>1058</v>
      </c>
      <c r="W47" t="s">
        <v>1059</v>
      </c>
      <c r="X47" t="s">
        <v>1060</v>
      </c>
      <c r="Y47" t="s">
        <v>1061</v>
      </c>
      <c r="Z47" t="s">
        <v>1062</v>
      </c>
      <c r="AA47" t="s">
        <v>1063</v>
      </c>
      <c r="AB47" t="s">
        <v>1064</v>
      </c>
      <c r="AC47" t="s">
        <v>1065</v>
      </c>
      <c r="AD47" t="s">
        <v>1065</v>
      </c>
      <c r="AE47" t="s">
        <v>1066</v>
      </c>
      <c r="AF47" t="s">
        <v>74</v>
      </c>
      <c r="AG47">
        <v>33</v>
      </c>
      <c r="AH47">
        <v>9</v>
      </c>
      <c r="AI47">
        <v>9</v>
      </c>
      <c r="AJ47">
        <v>1</v>
      </c>
      <c r="AK47">
        <v>18</v>
      </c>
      <c r="AL47" t="s">
        <v>340</v>
      </c>
      <c r="AM47" t="s">
        <v>341</v>
      </c>
      <c r="AN47" t="s">
        <v>342</v>
      </c>
      <c r="AO47" t="s">
        <v>343</v>
      </c>
      <c r="AP47" t="s">
        <v>74</v>
      </c>
      <c r="AQ47" t="s">
        <v>74</v>
      </c>
      <c r="AR47" t="s">
        <v>344</v>
      </c>
      <c r="AS47" t="s">
        <v>345</v>
      </c>
      <c r="AT47" t="s">
        <v>1067</v>
      </c>
      <c r="AU47">
        <v>2019</v>
      </c>
      <c r="AV47">
        <v>116</v>
      </c>
      <c r="AW47">
        <v>4</v>
      </c>
      <c r="AX47" t="s">
        <v>74</v>
      </c>
      <c r="AY47" t="s">
        <v>74</v>
      </c>
      <c r="AZ47" t="s">
        <v>74</v>
      </c>
      <c r="BA47" t="s">
        <v>74</v>
      </c>
      <c r="BB47">
        <v>636</v>
      </c>
      <c r="BC47">
        <v>642</v>
      </c>
      <c r="BD47" t="s">
        <v>74</v>
      </c>
      <c r="BE47" t="s">
        <v>1068</v>
      </c>
      <c r="BF47" t="str">
        <f>HYPERLINK("http://dx.doi.org/10.18520/cs/v116/i4/636-642","http://dx.doi.org/10.18520/cs/v116/i4/636-642")</f>
        <v>http://dx.doi.org/10.18520/cs/v116/i4/636-642</v>
      </c>
      <c r="BG47" t="s">
        <v>74</v>
      </c>
      <c r="BH47" t="s">
        <v>74</v>
      </c>
      <c r="BI47">
        <v>7</v>
      </c>
      <c r="BJ47" t="s">
        <v>178</v>
      </c>
      <c r="BK47" t="s">
        <v>98</v>
      </c>
      <c r="BL47" t="s">
        <v>179</v>
      </c>
      <c r="BM47" t="s">
        <v>1069</v>
      </c>
      <c r="BN47" t="s">
        <v>74</v>
      </c>
      <c r="BO47" t="s">
        <v>423</v>
      </c>
      <c r="BP47" t="s">
        <v>74</v>
      </c>
      <c r="BQ47" t="s">
        <v>74</v>
      </c>
      <c r="BR47" t="s">
        <v>102</v>
      </c>
      <c r="BS47" t="s">
        <v>1070</v>
      </c>
      <c r="BT47" t="str">
        <f>HYPERLINK("https%3A%2F%2Fwww.webofscience.com%2Fwos%2Fwoscc%2Ffull-record%2FWOS:000459433400033","View Full Record in Web of Science")</f>
        <v>View Full Record in Web of Science</v>
      </c>
    </row>
    <row r="48" spans="1:72" x14ac:dyDescent="0.25">
      <c r="A48" t="s">
        <v>72</v>
      </c>
      <c r="B48" t="s">
        <v>1071</v>
      </c>
      <c r="C48" t="s">
        <v>74</v>
      </c>
      <c r="D48" t="s">
        <v>74</v>
      </c>
      <c r="E48" t="s">
        <v>74</v>
      </c>
      <c r="F48" t="s">
        <v>1072</v>
      </c>
      <c r="G48" t="s">
        <v>74</v>
      </c>
      <c r="H48" t="s">
        <v>74</v>
      </c>
      <c r="I48" t="s">
        <v>1073</v>
      </c>
      <c r="J48" t="s">
        <v>1074</v>
      </c>
      <c r="K48" t="s">
        <v>74</v>
      </c>
      <c r="L48" t="s">
        <v>74</v>
      </c>
      <c r="M48" t="s">
        <v>78</v>
      </c>
      <c r="N48" t="s">
        <v>79</v>
      </c>
      <c r="O48" t="s">
        <v>74</v>
      </c>
      <c r="P48" t="s">
        <v>74</v>
      </c>
      <c r="Q48" t="s">
        <v>74</v>
      </c>
      <c r="R48" t="s">
        <v>74</v>
      </c>
      <c r="S48" t="s">
        <v>74</v>
      </c>
      <c r="T48" t="s">
        <v>1075</v>
      </c>
      <c r="U48" t="s">
        <v>1076</v>
      </c>
      <c r="V48" t="s">
        <v>1077</v>
      </c>
      <c r="W48" t="s">
        <v>1078</v>
      </c>
      <c r="X48" t="s">
        <v>1079</v>
      </c>
      <c r="Y48" t="s">
        <v>722</v>
      </c>
      <c r="Z48" t="s">
        <v>1080</v>
      </c>
      <c r="AA48" t="s">
        <v>1081</v>
      </c>
      <c r="AB48" t="s">
        <v>1082</v>
      </c>
      <c r="AC48" t="s">
        <v>1083</v>
      </c>
      <c r="AD48" t="s">
        <v>1084</v>
      </c>
      <c r="AE48" t="s">
        <v>1085</v>
      </c>
      <c r="AF48" t="s">
        <v>74</v>
      </c>
      <c r="AG48">
        <v>103</v>
      </c>
      <c r="AH48">
        <v>2</v>
      </c>
      <c r="AI48">
        <v>2</v>
      </c>
      <c r="AJ48">
        <v>3</v>
      </c>
      <c r="AK48">
        <v>15</v>
      </c>
      <c r="AL48" t="s">
        <v>1086</v>
      </c>
      <c r="AM48" t="s">
        <v>1087</v>
      </c>
      <c r="AN48" t="s">
        <v>1088</v>
      </c>
      <c r="AO48" t="s">
        <v>1089</v>
      </c>
      <c r="AP48" t="s">
        <v>1090</v>
      </c>
      <c r="AQ48" t="s">
        <v>74</v>
      </c>
      <c r="AR48" t="s">
        <v>1091</v>
      </c>
      <c r="AS48" t="s">
        <v>1092</v>
      </c>
      <c r="AT48" t="s">
        <v>148</v>
      </c>
      <c r="AU48">
        <v>2022</v>
      </c>
      <c r="AV48">
        <v>29</v>
      </c>
      <c r="AW48">
        <v>41</v>
      </c>
      <c r="AX48" t="s">
        <v>74</v>
      </c>
      <c r="AY48" t="s">
        <v>74</v>
      </c>
      <c r="AZ48" t="s">
        <v>257</v>
      </c>
      <c r="BA48" t="s">
        <v>74</v>
      </c>
      <c r="BB48">
        <v>61579</v>
      </c>
      <c r="BC48">
        <v>61593</v>
      </c>
      <c r="BD48" t="s">
        <v>74</v>
      </c>
      <c r="BE48" t="s">
        <v>1093</v>
      </c>
      <c r="BF48" t="str">
        <f>HYPERLINK("http://dx.doi.org/10.1007/s11356-021-15624-5","http://dx.doi.org/10.1007/s11356-021-15624-5")</f>
        <v>http://dx.doi.org/10.1007/s11356-021-15624-5</v>
      </c>
      <c r="BG48" t="s">
        <v>74</v>
      </c>
      <c r="BH48" t="s">
        <v>321</v>
      </c>
      <c r="BI48">
        <v>15</v>
      </c>
      <c r="BJ48" t="s">
        <v>397</v>
      </c>
      <c r="BK48" t="s">
        <v>98</v>
      </c>
      <c r="BL48" t="s">
        <v>126</v>
      </c>
      <c r="BM48" t="s">
        <v>1094</v>
      </c>
      <c r="BN48">
        <v>34351582</v>
      </c>
      <c r="BO48" t="s">
        <v>74</v>
      </c>
      <c r="BP48" t="s">
        <v>74</v>
      </c>
      <c r="BQ48" t="s">
        <v>74</v>
      </c>
      <c r="BR48" t="s">
        <v>102</v>
      </c>
      <c r="BS48" t="s">
        <v>1095</v>
      </c>
      <c r="BT48" t="str">
        <f>HYPERLINK("https%3A%2F%2Fwww.webofscience.com%2Fwos%2Fwoscc%2Ffull-record%2FWOS:000681576600016","View Full Record in Web of Science")</f>
        <v>View Full Record in Web of Science</v>
      </c>
    </row>
    <row r="49" spans="1:72" x14ac:dyDescent="0.25">
      <c r="A49" t="s">
        <v>72</v>
      </c>
      <c r="B49" t="s">
        <v>1096</v>
      </c>
      <c r="C49" t="s">
        <v>74</v>
      </c>
      <c r="D49" t="s">
        <v>74</v>
      </c>
      <c r="E49" t="s">
        <v>74</v>
      </c>
      <c r="F49" t="s">
        <v>1097</v>
      </c>
      <c r="G49" t="s">
        <v>74</v>
      </c>
      <c r="H49" t="s">
        <v>74</v>
      </c>
      <c r="I49" t="s">
        <v>1098</v>
      </c>
      <c r="J49" t="s">
        <v>1099</v>
      </c>
      <c r="K49" t="s">
        <v>74</v>
      </c>
      <c r="L49" t="s">
        <v>74</v>
      </c>
      <c r="M49" t="s">
        <v>78</v>
      </c>
      <c r="N49" t="s">
        <v>79</v>
      </c>
      <c r="O49" t="s">
        <v>74</v>
      </c>
      <c r="P49" t="s">
        <v>74</v>
      </c>
      <c r="Q49" t="s">
        <v>74</v>
      </c>
      <c r="R49" t="s">
        <v>74</v>
      </c>
      <c r="S49" t="s">
        <v>74</v>
      </c>
      <c r="T49" t="s">
        <v>1100</v>
      </c>
      <c r="U49" t="s">
        <v>1101</v>
      </c>
      <c r="V49" t="s">
        <v>1102</v>
      </c>
      <c r="W49" t="s">
        <v>1103</v>
      </c>
      <c r="X49" t="s">
        <v>1104</v>
      </c>
      <c r="Y49" t="s">
        <v>1105</v>
      </c>
      <c r="Z49" t="s">
        <v>1106</v>
      </c>
      <c r="AA49" t="s">
        <v>1107</v>
      </c>
      <c r="AB49" t="s">
        <v>1108</v>
      </c>
      <c r="AC49" t="s">
        <v>74</v>
      </c>
      <c r="AD49" t="s">
        <v>74</v>
      </c>
      <c r="AE49" t="s">
        <v>74</v>
      </c>
      <c r="AF49" t="s">
        <v>74</v>
      </c>
      <c r="AG49">
        <v>63</v>
      </c>
      <c r="AH49">
        <v>4</v>
      </c>
      <c r="AI49">
        <v>4</v>
      </c>
      <c r="AJ49">
        <v>4</v>
      </c>
      <c r="AK49">
        <v>35</v>
      </c>
      <c r="AL49" t="s">
        <v>1109</v>
      </c>
      <c r="AM49" t="s">
        <v>250</v>
      </c>
      <c r="AN49" t="s">
        <v>1110</v>
      </c>
      <c r="AO49" t="s">
        <v>1111</v>
      </c>
      <c r="AP49" t="s">
        <v>1112</v>
      </c>
      <c r="AQ49" t="s">
        <v>74</v>
      </c>
      <c r="AR49" t="s">
        <v>1113</v>
      </c>
      <c r="AS49" t="s">
        <v>1114</v>
      </c>
      <c r="AT49" t="s">
        <v>175</v>
      </c>
      <c r="AU49">
        <v>2020</v>
      </c>
      <c r="AV49">
        <v>47</v>
      </c>
      <c r="AW49">
        <v>6</v>
      </c>
      <c r="AX49" t="s">
        <v>74</v>
      </c>
      <c r="AY49" t="s">
        <v>74</v>
      </c>
      <c r="AZ49" t="s">
        <v>74</v>
      </c>
      <c r="BA49" t="s">
        <v>74</v>
      </c>
      <c r="BB49">
        <v>655</v>
      </c>
      <c r="BC49">
        <v>664</v>
      </c>
      <c r="BD49" t="s">
        <v>74</v>
      </c>
      <c r="BE49" t="s">
        <v>1115</v>
      </c>
      <c r="BF49" t="str">
        <f>HYPERLINK("http://dx.doi.org/10.1134/S106235902101012X","http://dx.doi.org/10.1134/S106235902101012X")</f>
        <v>http://dx.doi.org/10.1134/S106235902101012X</v>
      </c>
      <c r="BG49" t="s">
        <v>74</v>
      </c>
      <c r="BH49" t="s">
        <v>74</v>
      </c>
      <c r="BI49">
        <v>10</v>
      </c>
      <c r="BJ49" t="s">
        <v>1116</v>
      </c>
      <c r="BK49" t="s">
        <v>98</v>
      </c>
      <c r="BL49" t="s">
        <v>1117</v>
      </c>
      <c r="BM49" t="s">
        <v>1118</v>
      </c>
      <c r="BN49" t="s">
        <v>74</v>
      </c>
      <c r="BO49" t="s">
        <v>74</v>
      </c>
      <c r="BP49" t="s">
        <v>74</v>
      </c>
      <c r="BQ49" t="s">
        <v>74</v>
      </c>
      <c r="BR49" t="s">
        <v>102</v>
      </c>
      <c r="BS49" t="s">
        <v>1119</v>
      </c>
      <c r="BT49" t="str">
        <f>HYPERLINK("https%3A%2F%2Fwww.webofscience.com%2Fwos%2Fwoscc%2Ffull-record%2FWOS:000607593700013","View Full Record in Web of Science")</f>
        <v>View Full Record in Web of Science</v>
      </c>
    </row>
    <row r="50" spans="1:72" x14ac:dyDescent="0.25">
      <c r="A50" t="s">
        <v>72</v>
      </c>
      <c r="B50" t="s">
        <v>1120</v>
      </c>
      <c r="C50" t="s">
        <v>74</v>
      </c>
      <c r="D50" t="s">
        <v>74</v>
      </c>
      <c r="E50" t="s">
        <v>74</v>
      </c>
      <c r="F50" t="s">
        <v>1121</v>
      </c>
      <c r="G50" t="s">
        <v>74</v>
      </c>
      <c r="H50" t="s">
        <v>74</v>
      </c>
      <c r="I50" t="s">
        <v>1122</v>
      </c>
      <c r="J50" t="s">
        <v>582</v>
      </c>
      <c r="K50" t="s">
        <v>74</v>
      </c>
      <c r="L50" t="s">
        <v>74</v>
      </c>
      <c r="M50" t="s">
        <v>78</v>
      </c>
      <c r="N50" t="s">
        <v>79</v>
      </c>
      <c r="O50" t="s">
        <v>74</v>
      </c>
      <c r="P50" t="s">
        <v>74</v>
      </c>
      <c r="Q50" t="s">
        <v>74</v>
      </c>
      <c r="R50" t="s">
        <v>74</v>
      </c>
      <c r="S50" t="s">
        <v>74</v>
      </c>
      <c r="T50" t="s">
        <v>1123</v>
      </c>
      <c r="U50" t="s">
        <v>1124</v>
      </c>
      <c r="V50" t="s">
        <v>1125</v>
      </c>
      <c r="W50" t="s">
        <v>1126</v>
      </c>
      <c r="X50" t="s">
        <v>1127</v>
      </c>
      <c r="Y50" t="s">
        <v>1128</v>
      </c>
      <c r="Z50" t="s">
        <v>1129</v>
      </c>
      <c r="AA50" t="s">
        <v>1130</v>
      </c>
      <c r="AB50" t="s">
        <v>1131</v>
      </c>
      <c r="AC50" t="s">
        <v>1132</v>
      </c>
      <c r="AD50" t="s">
        <v>74</v>
      </c>
      <c r="AE50" t="s">
        <v>1133</v>
      </c>
      <c r="AF50" t="s">
        <v>74</v>
      </c>
      <c r="AG50">
        <v>50</v>
      </c>
      <c r="AH50">
        <v>7</v>
      </c>
      <c r="AI50">
        <v>7</v>
      </c>
      <c r="AJ50">
        <v>0</v>
      </c>
      <c r="AK50">
        <v>22</v>
      </c>
      <c r="AL50" t="s">
        <v>587</v>
      </c>
      <c r="AM50" t="s">
        <v>588</v>
      </c>
      <c r="AN50" t="s">
        <v>589</v>
      </c>
      <c r="AO50" t="s">
        <v>590</v>
      </c>
      <c r="AP50" t="s">
        <v>591</v>
      </c>
      <c r="AQ50" t="s">
        <v>74</v>
      </c>
      <c r="AR50" t="s">
        <v>592</v>
      </c>
      <c r="AS50" t="s">
        <v>593</v>
      </c>
      <c r="AT50" t="s">
        <v>437</v>
      </c>
      <c r="AU50">
        <v>2016</v>
      </c>
      <c r="AV50">
        <v>34</v>
      </c>
      <c r="AW50" t="s">
        <v>74</v>
      </c>
      <c r="AX50" t="s">
        <v>74</v>
      </c>
      <c r="AY50" t="s">
        <v>74</v>
      </c>
      <c r="AZ50" t="s">
        <v>74</v>
      </c>
      <c r="BA50" t="s">
        <v>74</v>
      </c>
      <c r="BB50">
        <v>33</v>
      </c>
      <c r="BC50">
        <v>41</v>
      </c>
      <c r="BD50" t="s">
        <v>74</v>
      </c>
      <c r="BE50" t="s">
        <v>1134</v>
      </c>
      <c r="BF50" t="str">
        <f>HYPERLINK("http://dx.doi.org/10.1016/j.jnc.2016.09.002","http://dx.doi.org/10.1016/j.jnc.2016.09.002")</f>
        <v>http://dx.doi.org/10.1016/j.jnc.2016.09.002</v>
      </c>
      <c r="BG50" t="s">
        <v>74</v>
      </c>
      <c r="BH50" t="s">
        <v>74</v>
      </c>
      <c r="BI50">
        <v>9</v>
      </c>
      <c r="BJ50" t="s">
        <v>596</v>
      </c>
      <c r="BK50" t="s">
        <v>98</v>
      </c>
      <c r="BL50" t="s">
        <v>304</v>
      </c>
      <c r="BM50" t="s">
        <v>1135</v>
      </c>
      <c r="BN50" t="s">
        <v>74</v>
      </c>
      <c r="BO50" t="s">
        <v>74</v>
      </c>
      <c r="BP50" t="s">
        <v>74</v>
      </c>
      <c r="BQ50" t="s">
        <v>74</v>
      </c>
      <c r="BR50" t="s">
        <v>102</v>
      </c>
      <c r="BS50" t="s">
        <v>1136</v>
      </c>
      <c r="BT50" t="str">
        <f>HYPERLINK("https%3A%2F%2Fwww.webofscience.com%2Fwos%2Fwoscc%2Ffull-record%2FWOS:000390458400005","View Full Record in Web of Science")</f>
        <v>View Full Record in Web of Science</v>
      </c>
    </row>
    <row r="51" spans="1:72" x14ac:dyDescent="0.25">
      <c r="A51" t="s">
        <v>72</v>
      </c>
      <c r="B51" t="s">
        <v>1137</v>
      </c>
      <c r="C51" t="s">
        <v>74</v>
      </c>
      <c r="D51" t="s">
        <v>74</v>
      </c>
      <c r="E51" t="s">
        <v>74</v>
      </c>
      <c r="F51" t="s">
        <v>1138</v>
      </c>
      <c r="G51" t="s">
        <v>74</v>
      </c>
      <c r="H51" t="s">
        <v>74</v>
      </c>
      <c r="I51" t="s">
        <v>1139</v>
      </c>
      <c r="J51" t="s">
        <v>1140</v>
      </c>
      <c r="K51" t="s">
        <v>74</v>
      </c>
      <c r="L51" t="s">
        <v>74</v>
      </c>
      <c r="M51" t="s">
        <v>78</v>
      </c>
      <c r="N51" t="s">
        <v>79</v>
      </c>
      <c r="O51" t="s">
        <v>74</v>
      </c>
      <c r="P51" t="s">
        <v>74</v>
      </c>
      <c r="Q51" t="s">
        <v>74</v>
      </c>
      <c r="R51" t="s">
        <v>74</v>
      </c>
      <c r="S51" t="s">
        <v>74</v>
      </c>
      <c r="T51" t="s">
        <v>74</v>
      </c>
      <c r="U51" t="s">
        <v>1141</v>
      </c>
      <c r="V51" t="s">
        <v>1142</v>
      </c>
      <c r="W51" t="s">
        <v>1143</v>
      </c>
      <c r="X51" t="s">
        <v>1144</v>
      </c>
      <c r="Y51" t="s">
        <v>1145</v>
      </c>
      <c r="Z51" t="s">
        <v>1146</v>
      </c>
      <c r="AA51" t="s">
        <v>1147</v>
      </c>
      <c r="AB51" t="s">
        <v>1148</v>
      </c>
      <c r="AC51" t="s">
        <v>1149</v>
      </c>
      <c r="AD51" t="s">
        <v>1150</v>
      </c>
      <c r="AE51" t="s">
        <v>1151</v>
      </c>
      <c r="AF51" t="s">
        <v>74</v>
      </c>
      <c r="AG51">
        <v>104</v>
      </c>
      <c r="AH51">
        <v>39</v>
      </c>
      <c r="AI51">
        <v>42</v>
      </c>
      <c r="AJ51">
        <v>1</v>
      </c>
      <c r="AK51">
        <v>56</v>
      </c>
      <c r="AL51" t="s">
        <v>1152</v>
      </c>
      <c r="AM51" t="s">
        <v>1153</v>
      </c>
      <c r="AN51" t="s">
        <v>1154</v>
      </c>
      <c r="AO51" t="s">
        <v>1155</v>
      </c>
      <c r="AP51" t="s">
        <v>74</v>
      </c>
      <c r="AQ51" t="s">
        <v>74</v>
      </c>
      <c r="AR51" t="s">
        <v>1140</v>
      </c>
      <c r="AS51" t="s">
        <v>1156</v>
      </c>
      <c r="AT51" t="s">
        <v>1157</v>
      </c>
      <c r="AU51">
        <v>2014</v>
      </c>
      <c r="AV51">
        <v>9</v>
      </c>
      <c r="AW51">
        <v>2</v>
      </c>
      <c r="AX51" t="s">
        <v>74</v>
      </c>
      <c r="AY51" t="s">
        <v>74</v>
      </c>
      <c r="AZ51" t="s">
        <v>74</v>
      </c>
      <c r="BA51" t="s">
        <v>74</v>
      </c>
      <c r="BB51" t="s">
        <v>74</v>
      </c>
      <c r="BC51" t="s">
        <v>74</v>
      </c>
      <c r="BD51" t="s">
        <v>1158</v>
      </c>
      <c r="BE51" t="s">
        <v>1159</v>
      </c>
      <c r="BF51" t="str">
        <f>HYPERLINK("http://dx.doi.org/10.1371/journal.pone.0087804","http://dx.doi.org/10.1371/journal.pone.0087804")</f>
        <v>http://dx.doi.org/10.1371/journal.pone.0087804</v>
      </c>
      <c r="BG51" t="s">
        <v>74</v>
      </c>
      <c r="BH51" t="s">
        <v>74</v>
      </c>
      <c r="BI51">
        <v>11</v>
      </c>
      <c r="BJ51" t="s">
        <v>178</v>
      </c>
      <c r="BK51" t="s">
        <v>98</v>
      </c>
      <c r="BL51" t="s">
        <v>179</v>
      </c>
      <c r="BM51" t="s">
        <v>1160</v>
      </c>
      <c r="BN51">
        <v>24498377</v>
      </c>
      <c r="BO51" t="s">
        <v>1161</v>
      </c>
      <c r="BP51" t="s">
        <v>74</v>
      </c>
      <c r="BQ51" t="s">
        <v>74</v>
      </c>
      <c r="BR51" t="s">
        <v>102</v>
      </c>
      <c r="BS51" t="s">
        <v>1162</v>
      </c>
      <c r="BT51" t="str">
        <f>HYPERLINK("https%3A%2F%2Fwww.webofscience.com%2Fwos%2Fwoscc%2Ffull-record%2FWOS:000330626900123","View Full Record in Web of Science")</f>
        <v>View Full Record in Web of Science</v>
      </c>
    </row>
    <row r="52" spans="1:72" x14ac:dyDescent="0.25">
      <c r="A52" t="s">
        <v>72</v>
      </c>
      <c r="B52" t="s">
        <v>1163</v>
      </c>
      <c r="C52" t="s">
        <v>74</v>
      </c>
      <c r="D52" t="s">
        <v>74</v>
      </c>
      <c r="E52" t="s">
        <v>74</v>
      </c>
      <c r="F52" t="s">
        <v>1164</v>
      </c>
      <c r="G52" t="s">
        <v>74</v>
      </c>
      <c r="H52" t="s">
        <v>74</v>
      </c>
      <c r="I52" t="s">
        <v>1165</v>
      </c>
      <c r="J52" t="s">
        <v>212</v>
      </c>
      <c r="K52" t="s">
        <v>74</v>
      </c>
      <c r="L52" t="s">
        <v>74</v>
      </c>
      <c r="M52" t="s">
        <v>78</v>
      </c>
      <c r="N52" t="s">
        <v>79</v>
      </c>
      <c r="O52" t="s">
        <v>74</v>
      </c>
      <c r="P52" t="s">
        <v>74</v>
      </c>
      <c r="Q52" t="s">
        <v>74</v>
      </c>
      <c r="R52" t="s">
        <v>74</v>
      </c>
      <c r="S52" t="s">
        <v>74</v>
      </c>
      <c r="T52" t="s">
        <v>1166</v>
      </c>
      <c r="U52" t="s">
        <v>1167</v>
      </c>
      <c r="V52" t="s">
        <v>1168</v>
      </c>
      <c r="W52" t="s">
        <v>1169</v>
      </c>
      <c r="X52" t="s">
        <v>1170</v>
      </c>
      <c r="Y52" t="s">
        <v>358</v>
      </c>
      <c r="Z52" t="s">
        <v>1171</v>
      </c>
      <c r="AA52" t="s">
        <v>1172</v>
      </c>
      <c r="AB52" t="s">
        <v>1173</v>
      </c>
      <c r="AC52" t="s">
        <v>1174</v>
      </c>
      <c r="AD52" t="s">
        <v>1175</v>
      </c>
      <c r="AE52" t="s">
        <v>1176</v>
      </c>
      <c r="AF52" t="s">
        <v>74</v>
      </c>
      <c r="AG52">
        <v>84</v>
      </c>
      <c r="AH52">
        <v>14</v>
      </c>
      <c r="AI52">
        <v>14</v>
      </c>
      <c r="AJ52">
        <v>1</v>
      </c>
      <c r="AK52">
        <v>38</v>
      </c>
      <c r="AL52" t="s">
        <v>116</v>
      </c>
      <c r="AM52" t="s">
        <v>117</v>
      </c>
      <c r="AN52" t="s">
        <v>118</v>
      </c>
      <c r="AO52" t="s">
        <v>224</v>
      </c>
      <c r="AP52" t="s">
        <v>225</v>
      </c>
      <c r="AQ52" t="s">
        <v>74</v>
      </c>
      <c r="AR52" t="s">
        <v>226</v>
      </c>
      <c r="AS52" t="s">
        <v>227</v>
      </c>
      <c r="AT52" t="s">
        <v>369</v>
      </c>
      <c r="AU52">
        <v>2019</v>
      </c>
      <c r="AV52">
        <v>128</v>
      </c>
      <c r="AW52" t="s">
        <v>74</v>
      </c>
      <c r="AX52" t="s">
        <v>74</v>
      </c>
      <c r="AY52" t="s">
        <v>74</v>
      </c>
      <c r="AZ52" t="s">
        <v>74</v>
      </c>
      <c r="BA52" t="s">
        <v>74</v>
      </c>
      <c r="BB52">
        <v>98</v>
      </c>
      <c r="BC52">
        <v>111</v>
      </c>
      <c r="BD52" t="s">
        <v>74</v>
      </c>
      <c r="BE52" t="s">
        <v>1177</v>
      </c>
      <c r="BF52" t="str">
        <f>HYPERLINK("http://dx.doi.org/10.1016/j.ecoleng.2019.01.003","http://dx.doi.org/10.1016/j.ecoleng.2019.01.003")</f>
        <v>http://dx.doi.org/10.1016/j.ecoleng.2019.01.003</v>
      </c>
      <c r="BG52" t="s">
        <v>74</v>
      </c>
      <c r="BH52" t="s">
        <v>74</v>
      </c>
      <c r="BI52">
        <v>14</v>
      </c>
      <c r="BJ52" t="s">
        <v>230</v>
      </c>
      <c r="BK52" t="s">
        <v>98</v>
      </c>
      <c r="BL52" t="s">
        <v>231</v>
      </c>
      <c r="BM52" t="s">
        <v>1178</v>
      </c>
      <c r="BN52" t="s">
        <v>74</v>
      </c>
      <c r="BO52" t="s">
        <v>74</v>
      </c>
      <c r="BP52" t="s">
        <v>74</v>
      </c>
      <c r="BQ52" t="s">
        <v>74</v>
      </c>
      <c r="BR52" t="s">
        <v>102</v>
      </c>
      <c r="BS52" t="s">
        <v>1179</v>
      </c>
      <c r="BT52" t="str">
        <f>HYPERLINK("https%3A%2F%2Fwww.webofscience.com%2Fwos%2Fwoscc%2Ffull-record%2FWOS:000456717800012","View Full Record in Web of Science")</f>
        <v>View Full Record in Web of Science</v>
      </c>
    </row>
    <row r="53" spans="1:72" x14ac:dyDescent="0.25">
      <c r="A53" t="s">
        <v>72</v>
      </c>
      <c r="B53" t="s">
        <v>502</v>
      </c>
      <c r="C53" t="s">
        <v>74</v>
      </c>
      <c r="D53" t="s">
        <v>74</v>
      </c>
      <c r="E53" t="s">
        <v>74</v>
      </c>
      <c r="F53" t="s">
        <v>503</v>
      </c>
      <c r="G53" t="s">
        <v>74</v>
      </c>
      <c r="H53" t="s">
        <v>74</v>
      </c>
      <c r="I53" t="s">
        <v>1180</v>
      </c>
      <c r="J53" t="s">
        <v>1181</v>
      </c>
      <c r="K53" t="s">
        <v>74</v>
      </c>
      <c r="L53" t="s">
        <v>74</v>
      </c>
      <c r="M53" t="s">
        <v>78</v>
      </c>
      <c r="N53" t="s">
        <v>79</v>
      </c>
      <c r="O53" t="s">
        <v>74</v>
      </c>
      <c r="P53" t="s">
        <v>74</v>
      </c>
      <c r="Q53" t="s">
        <v>74</v>
      </c>
      <c r="R53" t="s">
        <v>74</v>
      </c>
      <c r="S53" t="s">
        <v>74</v>
      </c>
      <c r="T53" t="s">
        <v>1182</v>
      </c>
      <c r="U53" t="s">
        <v>1183</v>
      </c>
      <c r="V53" t="s">
        <v>1184</v>
      </c>
      <c r="W53" t="s">
        <v>508</v>
      </c>
      <c r="X53" t="s">
        <v>509</v>
      </c>
      <c r="Y53" t="s">
        <v>510</v>
      </c>
      <c r="Z53" t="s">
        <v>1185</v>
      </c>
      <c r="AA53" t="s">
        <v>74</v>
      </c>
      <c r="AB53" t="s">
        <v>1186</v>
      </c>
      <c r="AC53" t="s">
        <v>74</v>
      </c>
      <c r="AD53" t="s">
        <v>74</v>
      </c>
      <c r="AE53" t="s">
        <v>74</v>
      </c>
      <c r="AF53" t="s">
        <v>74</v>
      </c>
      <c r="AG53">
        <v>67</v>
      </c>
      <c r="AH53">
        <v>31</v>
      </c>
      <c r="AI53">
        <v>36</v>
      </c>
      <c r="AJ53">
        <v>3</v>
      </c>
      <c r="AK53">
        <v>55</v>
      </c>
      <c r="AL53" t="s">
        <v>1187</v>
      </c>
      <c r="AM53" t="s">
        <v>1188</v>
      </c>
      <c r="AN53" t="s">
        <v>1189</v>
      </c>
      <c r="AO53" t="s">
        <v>1190</v>
      </c>
      <c r="AP53" t="s">
        <v>1191</v>
      </c>
      <c r="AQ53" t="s">
        <v>74</v>
      </c>
      <c r="AR53" t="s">
        <v>1192</v>
      </c>
      <c r="AS53" t="s">
        <v>1193</v>
      </c>
      <c r="AT53" t="s">
        <v>1194</v>
      </c>
      <c r="AU53">
        <v>2016</v>
      </c>
      <c r="AV53">
        <v>31</v>
      </c>
      <c r="AW53">
        <v>1</v>
      </c>
      <c r="AX53" t="s">
        <v>74</v>
      </c>
      <c r="AY53" t="s">
        <v>74</v>
      </c>
      <c r="AZ53" t="s">
        <v>74</v>
      </c>
      <c r="BA53" t="s">
        <v>74</v>
      </c>
      <c r="BB53">
        <v>75</v>
      </c>
      <c r="BC53">
        <v>91</v>
      </c>
      <c r="BD53" t="s">
        <v>74</v>
      </c>
      <c r="BE53" t="s">
        <v>1195</v>
      </c>
      <c r="BF53" t="str">
        <f>HYPERLINK("http://dx.doi.org/10.1007/s11284-015-1318-7","http://dx.doi.org/10.1007/s11284-015-1318-7")</f>
        <v>http://dx.doi.org/10.1007/s11284-015-1318-7</v>
      </c>
      <c r="BG53" t="s">
        <v>74</v>
      </c>
      <c r="BH53" t="s">
        <v>74</v>
      </c>
      <c r="BI53">
        <v>17</v>
      </c>
      <c r="BJ53" t="s">
        <v>125</v>
      </c>
      <c r="BK53" t="s">
        <v>1196</v>
      </c>
      <c r="BL53" t="s">
        <v>126</v>
      </c>
      <c r="BM53" t="s">
        <v>1197</v>
      </c>
      <c r="BN53" t="s">
        <v>74</v>
      </c>
      <c r="BO53" t="s">
        <v>74</v>
      </c>
      <c r="BP53" t="s">
        <v>74</v>
      </c>
      <c r="BQ53" t="s">
        <v>74</v>
      </c>
      <c r="BR53" t="s">
        <v>102</v>
      </c>
      <c r="BS53" t="s">
        <v>1198</v>
      </c>
      <c r="BT53" t="str">
        <f>HYPERLINK("https%3A%2F%2Fwww.webofscience.com%2Fwos%2Fwoscc%2Ffull-record%2FWOS:000367103200007","View Full Record in Web of Science")</f>
        <v>View Full Record in Web of Science</v>
      </c>
    </row>
    <row r="54" spans="1:72" x14ac:dyDescent="0.25">
      <c r="A54" t="s">
        <v>72</v>
      </c>
      <c r="B54" t="s">
        <v>1199</v>
      </c>
      <c r="C54" t="s">
        <v>74</v>
      </c>
      <c r="D54" t="s">
        <v>74</v>
      </c>
      <c r="E54" t="s">
        <v>74</v>
      </c>
      <c r="F54" t="s">
        <v>1200</v>
      </c>
      <c r="G54" t="s">
        <v>74</v>
      </c>
      <c r="H54" t="s">
        <v>74</v>
      </c>
      <c r="I54" t="s">
        <v>1201</v>
      </c>
      <c r="J54" t="s">
        <v>1202</v>
      </c>
      <c r="K54" t="s">
        <v>74</v>
      </c>
      <c r="L54" t="s">
        <v>74</v>
      </c>
      <c r="M54" t="s">
        <v>78</v>
      </c>
      <c r="N54" t="s">
        <v>79</v>
      </c>
      <c r="O54" t="s">
        <v>74</v>
      </c>
      <c r="P54" t="s">
        <v>74</v>
      </c>
      <c r="Q54" t="s">
        <v>74</v>
      </c>
      <c r="R54" t="s">
        <v>74</v>
      </c>
      <c r="S54" t="s">
        <v>74</v>
      </c>
      <c r="T54" t="s">
        <v>1203</v>
      </c>
      <c r="U54" t="s">
        <v>1204</v>
      </c>
      <c r="V54" t="s">
        <v>1205</v>
      </c>
      <c r="W54" t="s">
        <v>1206</v>
      </c>
      <c r="X54" t="s">
        <v>1207</v>
      </c>
      <c r="Y54" t="s">
        <v>1208</v>
      </c>
      <c r="Z54" t="s">
        <v>1209</v>
      </c>
      <c r="AA54" t="s">
        <v>74</v>
      </c>
      <c r="AB54" t="s">
        <v>1210</v>
      </c>
      <c r="AC54" t="s">
        <v>74</v>
      </c>
      <c r="AD54" t="s">
        <v>74</v>
      </c>
      <c r="AE54" t="s">
        <v>74</v>
      </c>
      <c r="AF54" t="s">
        <v>74</v>
      </c>
      <c r="AG54">
        <v>60</v>
      </c>
      <c r="AH54">
        <v>17</v>
      </c>
      <c r="AI54">
        <v>18</v>
      </c>
      <c r="AJ54">
        <v>1</v>
      </c>
      <c r="AK54">
        <v>75</v>
      </c>
      <c r="AL54" t="s">
        <v>1086</v>
      </c>
      <c r="AM54" t="s">
        <v>1087</v>
      </c>
      <c r="AN54" t="s">
        <v>1088</v>
      </c>
      <c r="AO54" t="s">
        <v>1211</v>
      </c>
      <c r="AP54" t="s">
        <v>1212</v>
      </c>
      <c r="AQ54" t="s">
        <v>74</v>
      </c>
      <c r="AR54" t="s">
        <v>1213</v>
      </c>
      <c r="AS54" t="s">
        <v>1214</v>
      </c>
      <c r="AT54" t="s">
        <v>647</v>
      </c>
      <c r="AU54">
        <v>2013</v>
      </c>
      <c r="AV54">
        <v>58</v>
      </c>
      <c r="AW54">
        <v>2</v>
      </c>
      <c r="AX54" t="s">
        <v>74</v>
      </c>
      <c r="AY54" t="s">
        <v>74</v>
      </c>
      <c r="AZ54" t="s">
        <v>74</v>
      </c>
      <c r="BA54" t="s">
        <v>74</v>
      </c>
      <c r="BB54">
        <v>179</v>
      </c>
      <c r="BC54">
        <v>187</v>
      </c>
      <c r="BD54" t="s">
        <v>74</v>
      </c>
      <c r="BE54" t="s">
        <v>1215</v>
      </c>
      <c r="BF54" t="str">
        <f>HYPERLINK("http://dx.doi.org/10.1007/s13364-012-0109-6","http://dx.doi.org/10.1007/s13364-012-0109-6")</f>
        <v>http://dx.doi.org/10.1007/s13364-012-0109-6</v>
      </c>
      <c r="BG54" t="s">
        <v>74</v>
      </c>
      <c r="BH54" t="s">
        <v>74</v>
      </c>
      <c r="BI54">
        <v>9</v>
      </c>
      <c r="BJ54" t="s">
        <v>711</v>
      </c>
      <c r="BK54" t="s">
        <v>98</v>
      </c>
      <c r="BL54" t="s">
        <v>711</v>
      </c>
      <c r="BM54" t="s">
        <v>1216</v>
      </c>
      <c r="BN54" t="s">
        <v>74</v>
      </c>
      <c r="BO54" t="s">
        <v>74</v>
      </c>
      <c r="BP54" t="s">
        <v>74</v>
      </c>
      <c r="BQ54" t="s">
        <v>74</v>
      </c>
      <c r="BR54" t="s">
        <v>102</v>
      </c>
      <c r="BS54" t="s">
        <v>1217</v>
      </c>
      <c r="BT54" t="str">
        <f>HYPERLINK("https%3A%2F%2Fwww.webofscience.com%2Fwos%2Fwoscc%2Ffull-record%2FWOS:000316678900010","View Full Record in Web of Science")</f>
        <v>View Full Record in Web of Science</v>
      </c>
    </row>
    <row r="55" spans="1:72" x14ac:dyDescent="0.25">
      <c r="A55" t="s">
        <v>72</v>
      </c>
      <c r="B55" t="s">
        <v>1218</v>
      </c>
      <c r="C55" t="s">
        <v>74</v>
      </c>
      <c r="D55" t="s">
        <v>74</v>
      </c>
      <c r="E55" t="s">
        <v>74</v>
      </c>
      <c r="F55" t="s">
        <v>1219</v>
      </c>
      <c r="G55" t="s">
        <v>74</v>
      </c>
      <c r="H55" t="s">
        <v>74</v>
      </c>
      <c r="I55" t="s">
        <v>1220</v>
      </c>
      <c r="J55" t="s">
        <v>107</v>
      </c>
      <c r="K55" t="s">
        <v>74</v>
      </c>
      <c r="L55" t="s">
        <v>74</v>
      </c>
      <c r="M55" t="s">
        <v>78</v>
      </c>
      <c r="N55" t="s">
        <v>79</v>
      </c>
      <c r="O55" t="s">
        <v>74</v>
      </c>
      <c r="P55" t="s">
        <v>74</v>
      </c>
      <c r="Q55" t="s">
        <v>74</v>
      </c>
      <c r="R55" t="s">
        <v>74</v>
      </c>
      <c r="S55" t="s">
        <v>74</v>
      </c>
      <c r="T55" t="s">
        <v>1221</v>
      </c>
      <c r="U55" t="s">
        <v>1222</v>
      </c>
      <c r="V55" t="s">
        <v>1223</v>
      </c>
      <c r="W55" t="s">
        <v>1224</v>
      </c>
      <c r="X55" t="s">
        <v>74</v>
      </c>
      <c r="Y55" t="s">
        <v>1225</v>
      </c>
      <c r="Z55" t="s">
        <v>1226</v>
      </c>
      <c r="AA55" t="s">
        <v>74</v>
      </c>
      <c r="AB55" t="s">
        <v>1227</v>
      </c>
      <c r="AC55" t="s">
        <v>1228</v>
      </c>
      <c r="AD55" t="s">
        <v>1228</v>
      </c>
      <c r="AE55" t="s">
        <v>1229</v>
      </c>
      <c r="AF55" t="s">
        <v>74</v>
      </c>
      <c r="AG55">
        <v>67</v>
      </c>
      <c r="AH55">
        <v>4</v>
      </c>
      <c r="AI55">
        <v>4</v>
      </c>
      <c r="AJ55">
        <v>9</v>
      </c>
      <c r="AK55">
        <v>36</v>
      </c>
      <c r="AL55" t="s">
        <v>274</v>
      </c>
      <c r="AM55" t="s">
        <v>117</v>
      </c>
      <c r="AN55" t="s">
        <v>275</v>
      </c>
      <c r="AO55" t="s">
        <v>119</v>
      </c>
      <c r="AP55" t="s">
        <v>120</v>
      </c>
      <c r="AQ55" t="s">
        <v>74</v>
      </c>
      <c r="AR55" t="s">
        <v>121</v>
      </c>
      <c r="AS55" t="s">
        <v>122</v>
      </c>
      <c r="AT55" t="s">
        <v>148</v>
      </c>
      <c r="AU55">
        <v>2022</v>
      </c>
      <c r="AV55">
        <v>70</v>
      </c>
      <c r="AW55" t="s">
        <v>74</v>
      </c>
      <c r="AX55" t="s">
        <v>74</v>
      </c>
      <c r="AY55" t="s">
        <v>74</v>
      </c>
      <c r="AZ55" t="s">
        <v>74</v>
      </c>
      <c r="BA55" t="s">
        <v>74</v>
      </c>
      <c r="BB55" t="s">
        <v>74</v>
      </c>
      <c r="BC55" t="s">
        <v>74</v>
      </c>
      <c r="BD55">
        <v>101702</v>
      </c>
      <c r="BE55" t="s">
        <v>1230</v>
      </c>
      <c r="BF55" t="str">
        <f>HYPERLINK("http://dx.doi.org/10.1016/j.ecoinf.2022.101702","http://dx.doi.org/10.1016/j.ecoinf.2022.101702")</f>
        <v>http://dx.doi.org/10.1016/j.ecoinf.2022.101702</v>
      </c>
      <c r="BG55" t="s">
        <v>74</v>
      </c>
      <c r="BH55" t="s">
        <v>1231</v>
      </c>
      <c r="BI55">
        <v>7</v>
      </c>
      <c r="BJ55" t="s">
        <v>125</v>
      </c>
      <c r="BK55" t="s">
        <v>98</v>
      </c>
      <c r="BL55" t="s">
        <v>126</v>
      </c>
      <c r="BM55" t="s">
        <v>1232</v>
      </c>
      <c r="BN55" t="s">
        <v>74</v>
      </c>
      <c r="BO55" t="s">
        <v>74</v>
      </c>
      <c r="BP55" t="s">
        <v>74</v>
      </c>
      <c r="BQ55" t="s">
        <v>74</v>
      </c>
      <c r="BR55" t="s">
        <v>102</v>
      </c>
      <c r="BS55" t="s">
        <v>1233</v>
      </c>
      <c r="BT55" t="str">
        <f>HYPERLINK("https%3A%2F%2Fwww.webofscience.com%2Fwos%2Fwoscc%2Ffull-record%2FWOS:000812161500002","View Full Record in Web of Science")</f>
        <v>View Full Record in Web of Science</v>
      </c>
    </row>
    <row r="56" spans="1:72" x14ac:dyDescent="0.25">
      <c r="A56" t="s">
        <v>72</v>
      </c>
      <c r="B56" t="s">
        <v>1234</v>
      </c>
      <c r="C56" t="s">
        <v>74</v>
      </c>
      <c r="D56" t="s">
        <v>74</v>
      </c>
      <c r="E56" t="s">
        <v>74</v>
      </c>
      <c r="F56" t="s">
        <v>1235</v>
      </c>
      <c r="G56" t="s">
        <v>74</v>
      </c>
      <c r="H56" t="s">
        <v>74</v>
      </c>
      <c r="I56" t="s">
        <v>1236</v>
      </c>
      <c r="J56" t="s">
        <v>1237</v>
      </c>
      <c r="K56" t="s">
        <v>74</v>
      </c>
      <c r="L56" t="s">
        <v>74</v>
      </c>
      <c r="M56" t="s">
        <v>78</v>
      </c>
      <c r="N56" t="s">
        <v>79</v>
      </c>
      <c r="O56" t="s">
        <v>74</v>
      </c>
      <c r="P56" t="s">
        <v>74</v>
      </c>
      <c r="Q56" t="s">
        <v>74</v>
      </c>
      <c r="R56" t="s">
        <v>74</v>
      </c>
      <c r="S56" t="s">
        <v>74</v>
      </c>
      <c r="T56" t="s">
        <v>1238</v>
      </c>
      <c r="U56" t="s">
        <v>1239</v>
      </c>
      <c r="V56" t="s">
        <v>1240</v>
      </c>
      <c r="W56" t="s">
        <v>1241</v>
      </c>
      <c r="X56" t="s">
        <v>1242</v>
      </c>
      <c r="Y56" t="s">
        <v>1243</v>
      </c>
      <c r="Z56" t="s">
        <v>1244</v>
      </c>
      <c r="AA56" t="s">
        <v>1245</v>
      </c>
      <c r="AB56" t="s">
        <v>1246</v>
      </c>
      <c r="AC56" t="s">
        <v>1247</v>
      </c>
      <c r="AD56" t="s">
        <v>1247</v>
      </c>
      <c r="AE56" t="s">
        <v>1248</v>
      </c>
      <c r="AF56" t="s">
        <v>74</v>
      </c>
      <c r="AG56">
        <v>54</v>
      </c>
      <c r="AH56">
        <v>19</v>
      </c>
      <c r="AI56">
        <v>19</v>
      </c>
      <c r="AJ56">
        <v>2</v>
      </c>
      <c r="AK56">
        <v>29</v>
      </c>
      <c r="AL56" t="s">
        <v>274</v>
      </c>
      <c r="AM56" t="s">
        <v>117</v>
      </c>
      <c r="AN56" t="s">
        <v>275</v>
      </c>
      <c r="AO56" t="s">
        <v>1249</v>
      </c>
      <c r="AP56" t="s">
        <v>1250</v>
      </c>
      <c r="AQ56" t="s">
        <v>74</v>
      </c>
      <c r="AR56" t="s">
        <v>1251</v>
      </c>
      <c r="AS56" t="s">
        <v>1252</v>
      </c>
      <c r="AT56" t="s">
        <v>1194</v>
      </c>
      <c r="AU56">
        <v>2021</v>
      </c>
      <c r="AV56">
        <v>33</v>
      </c>
      <c r="AW56">
        <v>1</v>
      </c>
      <c r="AX56" t="s">
        <v>74</v>
      </c>
      <c r="AY56" t="s">
        <v>74</v>
      </c>
      <c r="AZ56" t="s">
        <v>74</v>
      </c>
      <c r="BA56" t="s">
        <v>74</v>
      </c>
      <c r="BB56" t="s">
        <v>74</v>
      </c>
      <c r="BC56" t="s">
        <v>74</v>
      </c>
      <c r="BD56">
        <v>101242</v>
      </c>
      <c r="BE56" t="s">
        <v>1253</v>
      </c>
      <c r="BF56" t="str">
        <f>HYPERLINK("http://dx.doi.org/10.1016/j.jksus.2020.101242","http://dx.doi.org/10.1016/j.jksus.2020.101242")</f>
        <v>http://dx.doi.org/10.1016/j.jksus.2020.101242</v>
      </c>
      <c r="BG56" t="s">
        <v>74</v>
      </c>
      <c r="BH56" t="s">
        <v>74</v>
      </c>
      <c r="BI56">
        <v>7</v>
      </c>
      <c r="BJ56" t="s">
        <v>178</v>
      </c>
      <c r="BK56" t="s">
        <v>98</v>
      </c>
      <c r="BL56" t="s">
        <v>179</v>
      </c>
      <c r="BM56" t="s">
        <v>1254</v>
      </c>
      <c r="BN56" t="s">
        <v>74</v>
      </c>
      <c r="BO56" t="s">
        <v>423</v>
      </c>
      <c r="BP56" t="s">
        <v>74</v>
      </c>
      <c r="BQ56" t="s">
        <v>74</v>
      </c>
      <c r="BR56" t="s">
        <v>102</v>
      </c>
      <c r="BS56" t="s">
        <v>1255</v>
      </c>
      <c r="BT56" t="str">
        <f>HYPERLINK("https%3A%2F%2Fwww.webofscience.com%2Fwos%2Fwoscc%2Ffull-record%2FWOS:000606629700004","View Full Record in Web of Science")</f>
        <v>View Full Record in Web of Science</v>
      </c>
    </row>
    <row r="57" spans="1:72" x14ac:dyDescent="0.25">
      <c r="A57" t="s">
        <v>72</v>
      </c>
      <c r="B57" t="s">
        <v>1256</v>
      </c>
      <c r="C57" t="s">
        <v>74</v>
      </c>
      <c r="D57" t="s">
        <v>74</v>
      </c>
      <c r="E57" t="s">
        <v>74</v>
      </c>
      <c r="F57" t="s">
        <v>1257</v>
      </c>
      <c r="G57" t="s">
        <v>74</v>
      </c>
      <c r="H57" t="s">
        <v>74</v>
      </c>
      <c r="I57" t="s">
        <v>1258</v>
      </c>
      <c r="J57" t="s">
        <v>327</v>
      </c>
      <c r="K57" t="s">
        <v>74</v>
      </c>
      <c r="L57" t="s">
        <v>74</v>
      </c>
      <c r="M57" t="s">
        <v>78</v>
      </c>
      <c r="N57" t="s">
        <v>79</v>
      </c>
      <c r="O57" t="s">
        <v>74</v>
      </c>
      <c r="P57" t="s">
        <v>74</v>
      </c>
      <c r="Q57" t="s">
        <v>74</v>
      </c>
      <c r="R57" t="s">
        <v>74</v>
      </c>
      <c r="S57" t="s">
        <v>74</v>
      </c>
      <c r="T57" t="s">
        <v>1259</v>
      </c>
      <c r="U57" t="s">
        <v>1260</v>
      </c>
      <c r="V57" t="s">
        <v>1261</v>
      </c>
      <c r="W57" t="s">
        <v>1262</v>
      </c>
      <c r="X57" t="s">
        <v>1263</v>
      </c>
      <c r="Y57" t="s">
        <v>1264</v>
      </c>
      <c r="Z57" t="s">
        <v>1265</v>
      </c>
      <c r="AA57" t="s">
        <v>74</v>
      </c>
      <c r="AB57" t="s">
        <v>74</v>
      </c>
      <c r="AC57" t="s">
        <v>1266</v>
      </c>
      <c r="AD57" t="s">
        <v>1267</v>
      </c>
      <c r="AE57" t="s">
        <v>1268</v>
      </c>
      <c r="AF57" t="s">
        <v>74</v>
      </c>
      <c r="AG57">
        <v>48</v>
      </c>
      <c r="AH57">
        <v>0</v>
      </c>
      <c r="AI57">
        <v>0</v>
      </c>
      <c r="AJ57">
        <v>1</v>
      </c>
      <c r="AK57">
        <v>1</v>
      </c>
      <c r="AL57" t="s">
        <v>340</v>
      </c>
      <c r="AM57" t="s">
        <v>341</v>
      </c>
      <c r="AN57" t="s">
        <v>342</v>
      </c>
      <c r="AO57" t="s">
        <v>343</v>
      </c>
      <c r="AP57" t="s">
        <v>74</v>
      </c>
      <c r="AQ57" t="s">
        <v>74</v>
      </c>
      <c r="AR57" t="s">
        <v>344</v>
      </c>
      <c r="AS57" t="s">
        <v>345</v>
      </c>
      <c r="AT57" t="s">
        <v>1269</v>
      </c>
      <c r="AU57">
        <v>2023</v>
      </c>
      <c r="AV57">
        <v>125</v>
      </c>
      <c r="AW57">
        <v>1</v>
      </c>
      <c r="AX57" t="s">
        <v>74</v>
      </c>
      <c r="AY57" t="s">
        <v>74</v>
      </c>
      <c r="AZ57" t="s">
        <v>74</v>
      </c>
      <c r="BA57" t="s">
        <v>74</v>
      </c>
      <c r="BB57">
        <v>66</v>
      </c>
      <c r="BC57">
        <v>72</v>
      </c>
      <c r="BD57" t="s">
        <v>74</v>
      </c>
      <c r="BE57" t="s">
        <v>1270</v>
      </c>
      <c r="BF57" t="str">
        <f>HYPERLINK("http://dx.doi.org/10.18520/cs/v125/i1/66-72","http://dx.doi.org/10.18520/cs/v125/i1/66-72")</f>
        <v>http://dx.doi.org/10.18520/cs/v125/i1/66-72</v>
      </c>
      <c r="BG57" t="s">
        <v>74</v>
      </c>
      <c r="BH57" t="s">
        <v>74</v>
      </c>
      <c r="BI57">
        <v>7</v>
      </c>
      <c r="BJ57" t="s">
        <v>178</v>
      </c>
      <c r="BK57" t="s">
        <v>98</v>
      </c>
      <c r="BL57" t="s">
        <v>179</v>
      </c>
      <c r="BM57" t="s">
        <v>1271</v>
      </c>
      <c r="BN57" t="s">
        <v>74</v>
      </c>
      <c r="BO57" t="s">
        <v>74</v>
      </c>
      <c r="BP57" t="s">
        <v>74</v>
      </c>
      <c r="BQ57" t="s">
        <v>74</v>
      </c>
      <c r="BR57" t="s">
        <v>102</v>
      </c>
      <c r="BS57" t="s">
        <v>1272</v>
      </c>
      <c r="BT57" t="str">
        <f>HYPERLINK("https%3A%2F%2Fwww.webofscience.com%2Fwos%2Fwoscc%2Ffull-record%2FWOS:001037381700011","View Full Record in Web of Science")</f>
        <v>View Full Record in Web of Science</v>
      </c>
    </row>
    <row r="58" spans="1:72" x14ac:dyDescent="0.25">
      <c r="A58" t="s">
        <v>72</v>
      </c>
      <c r="B58" t="s">
        <v>1273</v>
      </c>
      <c r="C58" t="s">
        <v>74</v>
      </c>
      <c r="D58" t="s">
        <v>74</v>
      </c>
      <c r="E58" t="s">
        <v>74</v>
      </c>
      <c r="F58" t="s">
        <v>1274</v>
      </c>
      <c r="G58" t="s">
        <v>74</v>
      </c>
      <c r="H58" t="s">
        <v>74</v>
      </c>
      <c r="I58" t="s">
        <v>1275</v>
      </c>
      <c r="J58" t="s">
        <v>1276</v>
      </c>
      <c r="K58" t="s">
        <v>74</v>
      </c>
      <c r="L58" t="s">
        <v>74</v>
      </c>
      <c r="M58" t="s">
        <v>78</v>
      </c>
      <c r="N58" t="s">
        <v>79</v>
      </c>
      <c r="O58" t="s">
        <v>74</v>
      </c>
      <c r="P58" t="s">
        <v>74</v>
      </c>
      <c r="Q58" t="s">
        <v>74</v>
      </c>
      <c r="R58" t="s">
        <v>74</v>
      </c>
      <c r="S58" t="s">
        <v>74</v>
      </c>
      <c r="T58" t="s">
        <v>1277</v>
      </c>
      <c r="U58" t="s">
        <v>1278</v>
      </c>
      <c r="V58" t="s">
        <v>1279</v>
      </c>
      <c r="W58" t="s">
        <v>1280</v>
      </c>
      <c r="X58" t="s">
        <v>1281</v>
      </c>
      <c r="Y58" t="s">
        <v>1282</v>
      </c>
      <c r="Z58" t="s">
        <v>1283</v>
      </c>
      <c r="AA58" t="s">
        <v>1284</v>
      </c>
      <c r="AB58" t="s">
        <v>1285</v>
      </c>
      <c r="AC58" t="s">
        <v>1286</v>
      </c>
      <c r="AD58" t="s">
        <v>1287</v>
      </c>
      <c r="AE58" t="s">
        <v>1288</v>
      </c>
      <c r="AF58" t="s">
        <v>74</v>
      </c>
      <c r="AG58">
        <v>115</v>
      </c>
      <c r="AH58">
        <v>0</v>
      </c>
      <c r="AI58">
        <v>0</v>
      </c>
      <c r="AJ58">
        <v>0</v>
      </c>
      <c r="AK58">
        <v>0</v>
      </c>
      <c r="AL58" t="s">
        <v>89</v>
      </c>
      <c r="AM58" t="s">
        <v>90</v>
      </c>
      <c r="AN58" t="s">
        <v>91</v>
      </c>
      <c r="AO58" t="s">
        <v>74</v>
      </c>
      <c r="AP58" t="s">
        <v>1289</v>
      </c>
      <c r="AQ58" t="s">
        <v>74</v>
      </c>
      <c r="AR58" t="s">
        <v>1290</v>
      </c>
      <c r="AS58" t="s">
        <v>1291</v>
      </c>
      <c r="AT58" t="s">
        <v>256</v>
      </c>
      <c r="AU58">
        <v>2023</v>
      </c>
      <c r="AV58">
        <v>15</v>
      </c>
      <c r="AW58">
        <v>16</v>
      </c>
      <c r="AX58" t="s">
        <v>74</v>
      </c>
      <c r="AY58" t="s">
        <v>74</v>
      </c>
      <c r="AZ58" t="s">
        <v>74</v>
      </c>
      <c r="BA58" t="s">
        <v>74</v>
      </c>
      <c r="BB58" t="s">
        <v>74</v>
      </c>
      <c r="BC58" t="s">
        <v>74</v>
      </c>
      <c r="BD58">
        <v>12292</v>
      </c>
      <c r="BE58" t="s">
        <v>1292</v>
      </c>
      <c r="BF58" t="str">
        <f>HYPERLINK("http://dx.doi.org/10.3390/su151612292","http://dx.doi.org/10.3390/su151612292")</f>
        <v>http://dx.doi.org/10.3390/su151612292</v>
      </c>
      <c r="BG58" t="s">
        <v>74</v>
      </c>
      <c r="BH58" t="s">
        <v>74</v>
      </c>
      <c r="BI58">
        <v>22</v>
      </c>
      <c r="BJ58" t="s">
        <v>1293</v>
      </c>
      <c r="BK58" t="s">
        <v>1196</v>
      </c>
      <c r="BL58" t="s">
        <v>1294</v>
      </c>
      <c r="BM58" t="s">
        <v>1295</v>
      </c>
      <c r="BN58" t="s">
        <v>74</v>
      </c>
      <c r="BO58" t="s">
        <v>423</v>
      </c>
      <c r="BP58" t="s">
        <v>74</v>
      </c>
      <c r="BQ58" t="s">
        <v>74</v>
      </c>
      <c r="BR58" t="s">
        <v>102</v>
      </c>
      <c r="BS58" t="s">
        <v>1296</v>
      </c>
      <c r="BT58" t="str">
        <f>HYPERLINK("https%3A%2F%2Fwww.webofscience.com%2Fwos%2Fwoscc%2Ffull-record%2FWOS:001055824500001","View Full Record in Web of Science")</f>
        <v>View Full Record in Web of Science</v>
      </c>
    </row>
    <row r="59" spans="1:72" x14ac:dyDescent="0.25">
      <c r="A59" t="s">
        <v>72</v>
      </c>
      <c r="B59" t="s">
        <v>1297</v>
      </c>
      <c r="C59" t="s">
        <v>74</v>
      </c>
      <c r="D59" t="s">
        <v>74</v>
      </c>
      <c r="E59" t="s">
        <v>74</v>
      </c>
      <c r="F59" t="s">
        <v>1298</v>
      </c>
      <c r="G59" t="s">
        <v>74</v>
      </c>
      <c r="H59" t="s">
        <v>74</v>
      </c>
      <c r="I59" t="s">
        <v>1299</v>
      </c>
      <c r="J59" t="s">
        <v>1300</v>
      </c>
      <c r="K59" t="s">
        <v>74</v>
      </c>
      <c r="L59" t="s">
        <v>74</v>
      </c>
      <c r="M59" t="s">
        <v>78</v>
      </c>
      <c r="N59" t="s">
        <v>79</v>
      </c>
      <c r="O59" t="s">
        <v>74</v>
      </c>
      <c r="P59" t="s">
        <v>74</v>
      </c>
      <c r="Q59" t="s">
        <v>74</v>
      </c>
      <c r="R59" t="s">
        <v>74</v>
      </c>
      <c r="S59" t="s">
        <v>74</v>
      </c>
      <c r="T59" t="s">
        <v>1301</v>
      </c>
      <c r="U59" t="s">
        <v>1302</v>
      </c>
      <c r="V59" t="s">
        <v>1303</v>
      </c>
      <c r="W59" t="s">
        <v>1304</v>
      </c>
      <c r="X59" t="s">
        <v>1305</v>
      </c>
      <c r="Y59" t="s">
        <v>1306</v>
      </c>
      <c r="Z59" t="s">
        <v>1307</v>
      </c>
      <c r="AA59" t="s">
        <v>74</v>
      </c>
      <c r="AB59" t="s">
        <v>1308</v>
      </c>
      <c r="AC59" t="s">
        <v>1309</v>
      </c>
      <c r="AD59" t="s">
        <v>1309</v>
      </c>
      <c r="AE59" t="s">
        <v>1310</v>
      </c>
      <c r="AF59" t="s">
        <v>74</v>
      </c>
      <c r="AG59">
        <v>57</v>
      </c>
      <c r="AH59">
        <v>0</v>
      </c>
      <c r="AI59">
        <v>0</v>
      </c>
      <c r="AJ59">
        <v>1</v>
      </c>
      <c r="AK59">
        <v>5</v>
      </c>
      <c r="AL59" t="s">
        <v>89</v>
      </c>
      <c r="AM59" t="s">
        <v>90</v>
      </c>
      <c r="AN59" t="s">
        <v>91</v>
      </c>
      <c r="AO59" t="s">
        <v>74</v>
      </c>
      <c r="AP59" t="s">
        <v>1311</v>
      </c>
      <c r="AQ59" t="s">
        <v>74</v>
      </c>
      <c r="AR59" t="s">
        <v>1300</v>
      </c>
      <c r="AS59" t="s">
        <v>1312</v>
      </c>
      <c r="AT59" t="s">
        <v>437</v>
      </c>
      <c r="AU59">
        <v>2022</v>
      </c>
      <c r="AV59">
        <v>27</v>
      </c>
      <c r="AW59">
        <v>23</v>
      </c>
      <c r="AX59" t="s">
        <v>74</v>
      </c>
      <c r="AY59" t="s">
        <v>74</v>
      </c>
      <c r="AZ59" t="s">
        <v>74</v>
      </c>
      <c r="BA59" t="s">
        <v>74</v>
      </c>
      <c r="BB59" t="s">
        <v>74</v>
      </c>
      <c r="BC59" t="s">
        <v>74</v>
      </c>
      <c r="BD59">
        <v>8126</v>
      </c>
      <c r="BE59" t="s">
        <v>1313</v>
      </c>
      <c r="BF59" t="str">
        <f>HYPERLINK("http://dx.doi.org/10.3390/molecules27238126","http://dx.doi.org/10.3390/molecules27238126")</f>
        <v>http://dx.doi.org/10.3390/molecules27238126</v>
      </c>
      <c r="BG59" t="s">
        <v>74</v>
      </c>
      <c r="BH59" t="s">
        <v>74</v>
      </c>
      <c r="BI59">
        <v>18</v>
      </c>
      <c r="BJ59" t="s">
        <v>1314</v>
      </c>
      <c r="BK59" t="s">
        <v>98</v>
      </c>
      <c r="BL59" t="s">
        <v>1315</v>
      </c>
      <c r="BM59" t="s">
        <v>1316</v>
      </c>
      <c r="BN59">
        <v>36500219</v>
      </c>
      <c r="BO59" t="s">
        <v>674</v>
      </c>
      <c r="BP59" t="s">
        <v>74</v>
      </c>
      <c r="BQ59" t="s">
        <v>74</v>
      </c>
      <c r="BR59" t="s">
        <v>102</v>
      </c>
      <c r="BS59" t="s">
        <v>1317</v>
      </c>
      <c r="BT59" t="str">
        <f>HYPERLINK("https%3A%2F%2Fwww.webofscience.com%2Fwos%2Fwoscc%2Ffull-record%2FWOS:000897343800001","View Full Record in Web of Science")</f>
        <v>View Full Record in Web of Science</v>
      </c>
    </row>
    <row r="60" spans="1:72" x14ac:dyDescent="0.25">
      <c r="A60" t="s">
        <v>72</v>
      </c>
      <c r="B60" t="s">
        <v>1318</v>
      </c>
      <c r="C60" t="s">
        <v>74</v>
      </c>
      <c r="D60" t="s">
        <v>74</v>
      </c>
      <c r="E60" t="s">
        <v>74</v>
      </c>
      <c r="F60" t="s">
        <v>1319</v>
      </c>
      <c r="G60" t="s">
        <v>74</v>
      </c>
      <c r="H60" t="s">
        <v>74</v>
      </c>
      <c r="I60" t="s">
        <v>1320</v>
      </c>
      <c r="J60" t="s">
        <v>1099</v>
      </c>
      <c r="K60" t="s">
        <v>74</v>
      </c>
      <c r="L60" t="s">
        <v>74</v>
      </c>
      <c r="M60" t="s">
        <v>78</v>
      </c>
      <c r="N60" t="s">
        <v>79</v>
      </c>
      <c r="O60" t="s">
        <v>74</v>
      </c>
      <c r="P60" t="s">
        <v>74</v>
      </c>
      <c r="Q60" t="s">
        <v>74</v>
      </c>
      <c r="R60" t="s">
        <v>74</v>
      </c>
      <c r="S60" t="s">
        <v>74</v>
      </c>
      <c r="T60" t="s">
        <v>1321</v>
      </c>
      <c r="U60" t="s">
        <v>1322</v>
      </c>
      <c r="V60" t="s">
        <v>1323</v>
      </c>
      <c r="W60" t="s">
        <v>1324</v>
      </c>
      <c r="X60" t="s">
        <v>1325</v>
      </c>
      <c r="Y60" t="s">
        <v>1326</v>
      </c>
      <c r="Z60" t="s">
        <v>1327</v>
      </c>
      <c r="AA60" t="s">
        <v>1328</v>
      </c>
      <c r="AB60" t="s">
        <v>1329</v>
      </c>
      <c r="AC60" t="s">
        <v>74</v>
      </c>
      <c r="AD60" t="s">
        <v>74</v>
      </c>
      <c r="AE60" t="s">
        <v>74</v>
      </c>
      <c r="AF60" t="s">
        <v>74</v>
      </c>
      <c r="AG60">
        <v>24</v>
      </c>
      <c r="AH60">
        <v>0</v>
      </c>
      <c r="AI60">
        <v>0</v>
      </c>
      <c r="AJ60">
        <v>2</v>
      </c>
      <c r="AK60">
        <v>2</v>
      </c>
      <c r="AL60" t="s">
        <v>1109</v>
      </c>
      <c r="AM60" t="s">
        <v>250</v>
      </c>
      <c r="AN60" t="s">
        <v>1110</v>
      </c>
      <c r="AO60" t="s">
        <v>1111</v>
      </c>
      <c r="AP60" t="s">
        <v>1112</v>
      </c>
      <c r="AQ60" t="s">
        <v>74</v>
      </c>
      <c r="AR60" t="s">
        <v>1113</v>
      </c>
      <c r="AS60" t="s">
        <v>1114</v>
      </c>
      <c r="AT60" t="s">
        <v>437</v>
      </c>
      <c r="AU60">
        <v>2022</v>
      </c>
      <c r="AV60">
        <v>49</v>
      </c>
      <c r="AW60" t="s">
        <v>1330</v>
      </c>
      <c r="AX60" t="s">
        <v>74</v>
      </c>
      <c r="AY60">
        <v>3</v>
      </c>
      <c r="AZ60" t="s">
        <v>74</v>
      </c>
      <c r="BA60" t="s">
        <v>74</v>
      </c>
      <c r="BB60" t="s">
        <v>1331</v>
      </c>
      <c r="BC60" t="s">
        <v>1332</v>
      </c>
      <c r="BD60" t="s">
        <v>74</v>
      </c>
      <c r="BE60" t="s">
        <v>1333</v>
      </c>
      <c r="BF60" t="str">
        <f>HYPERLINK("http://dx.doi.org/10.1134/S1062359022150067","http://dx.doi.org/10.1134/S1062359022150067")</f>
        <v>http://dx.doi.org/10.1134/S1062359022150067</v>
      </c>
      <c r="BG60" t="s">
        <v>74</v>
      </c>
      <c r="BH60" t="s">
        <v>74</v>
      </c>
      <c r="BI60">
        <v>8</v>
      </c>
      <c r="BJ60" t="s">
        <v>1116</v>
      </c>
      <c r="BK60" t="s">
        <v>98</v>
      </c>
      <c r="BL60" t="s">
        <v>1117</v>
      </c>
      <c r="BM60" t="s">
        <v>1334</v>
      </c>
      <c r="BN60" t="s">
        <v>74</v>
      </c>
      <c r="BO60" t="s">
        <v>74</v>
      </c>
      <c r="BP60" t="s">
        <v>74</v>
      </c>
      <c r="BQ60" t="s">
        <v>74</v>
      </c>
      <c r="BR60" t="s">
        <v>102</v>
      </c>
      <c r="BS60" t="s">
        <v>1335</v>
      </c>
      <c r="BT60" t="str">
        <f>HYPERLINK("https%3A%2F%2Fwww.webofscience.com%2Fwos%2Fwoscc%2Ffull-record%2FWOS:000964252300014","View Full Record in Web of Science")</f>
        <v>View Full Record in Web of Science</v>
      </c>
    </row>
    <row r="61" spans="1:72" x14ac:dyDescent="0.25">
      <c r="A61" t="s">
        <v>72</v>
      </c>
      <c r="B61" t="s">
        <v>1336</v>
      </c>
      <c r="C61" t="s">
        <v>74</v>
      </c>
      <c r="D61" t="s">
        <v>74</v>
      </c>
      <c r="E61" t="s">
        <v>74</v>
      </c>
      <c r="F61" t="s">
        <v>1337</v>
      </c>
      <c r="G61" t="s">
        <v>74</v>
      </c>
      <c r="H61" t="s">
        <v>74</v>
      </c>
      <c r="I61" t="s">
        <v>1338</v>
      </c>
      <c r="J61" t="s">
        <v>1339</v>
      </c>
      <c r="K61" t="s">
        <v>74</v>
      </c>
      <c r="L61" t="s">
        <v>74</v>
      </c>
      <c r="M61" t="s">
        <v>78</v>
      </c>
      <c r="N61" t="s">
        <v>79</v>
      </c>
      <c r="O61" t="s">
        <v>74</v>
      </c>
      <c r="P61" t="s">
        <v>74</v>
      </c>
      <c r="Q61" t="s">
        <v>74</v>
      </c>
      <c r="R61" t="s">
        <v>74</v>
      </c>
      <c r="S61" t="s">
        <v>74</v>
      </c>
      <c r="T61" t="s">
        <v>1340</v>
      </c>
      <c r="U61" t="s">
        <v>1341</v>
      </c>
      <c r="V61" t="s">
        <v>1342</v>
      </c>
      <c r="W61" t="s">
        <v>1343</v>
      </c>
      <c r="X61" t="s">
        <v>1344</v>
      </c>
      <c r="Y61" t="s">
        <v>1345</v>
      </c>
      <c r="Z61" t="s">
        <v>1346</v>
      </c>
      <c r="AA61" t="s">
        <v>1347</v>
      </c>
      <c r="AB61" t="s">
        <v>1348</v>
      </c>
      <c r="AC61" t="s">
        <v>1349</v>
      </c>
      <c r="AD61" t="s">
        <v>1350</v>
      </c>
      <c r="AE61" t="s">
        <v>1351</v>
      </c>
      <c r="AF61" t="s">
        <v>74</v>
      </c>
      <c r="AG61">
        <v>92</v>
      </c>
      <c r="AH61">
        <v>15</v>
      </c>
      <c r="AI61">
        <v>15</v>
      </c>
      <c r="AJ61">
        <v>1</v>
      </c>
      <c r="AK61">
        <v>24</v>
      </c>
      <c r="AL61" t="s">
        <v>249</v>
      </c>
      <c r="AM61" t="s">
        <v>295</v>
      </c>
      <c r="AN61" t="s">
        <v>296</v>
      </c>
      <c r="AO61" t="s">
        <v>1352</v>
      </c>
      <c r="AP61" t="s">
        <v>1353</v>
      </c>
      <c r="AQ61" t="s">
        <v>74</v>
      </c>
      <c r="AR61" t="s">
        <v>1354</v>
      </c>
      <c r="AS61" t="s">
        <v>1355</v>
      </c>
      <c r="AT61" t="s">
        <v>647</v>
      </c>
      <c r="AU61">
        <v>2021</v>
      </c>
      <c r="AV61">
        <v>23</v>
      </c>
      <c r="AW61">
        <v>4</v>
      </c>
      <c r="AX61" t="s">
        <v>74</v>
      </c>
      <c r="AY61" t="s">
        <v>74</v>
      </c>
      <c r="AZ61" t="s">
        <v>74</v>
      </c>
      <c r="BA61" t="s">
        <v>74</v>
      </c>
      <c r="BB61">
        <v>5345</v>
      </c>
      <c r="BC61">
        <v>5370</v>
      </c>
      <c r="BD61" t="s">
        <v>74</v>
      </c>
      <c r="BE61" t="s">
        <v>1356</v>
      </c>
      <c r="BF61" t="str">
        <f>HYPERLINK("http://dx.doi.org/10.1007/s10668-020-00819-6","http://dx.doi.org/10.1007/s10668-020-00819-6")</f>
        <v>http://dx.doi.org/10.1007/s10668-020-00819-6</v>
      </c>
      <c r="BG61" t="s">
        <v>74</v>
      </c>
      <c r="BH61" t="s">
        <v>788</v>
      </c>
      <c r="BI61">
        <v>26</v>
      </c>
      <c r="BJ61" t="s">
        <v>1357</v>
      </c>
      <c r="BK61" t="s">
        <v>98</v>
      </c>
      <c r="BL61" t="s">
        <v>1294</v>
      </c>
      <c r="BM61" t="s">
        <v>1358</v>
      </c>
      <c r="BN61" t="s">
        <v>74</v>
      </c>
      <c r="BO61" t="s">
        <v>74</v>
      </c>
      <c r="BP61" t="s">
        <v>74</v>
      </c>
      <c r="BQ61" t="s">
        <v>74</v>
      </c>
      <c r="BR61" t="s">
        <v>102</v>
      </c>
      <c r="BS61" t="s">
        <v>1359</v>
      </c>
      <c r="BT61" t="str">
        <f>HYPERLINK("https%3A%2F%2Fwww.webofscience.com%2Fwos%2Fwoscc%2Ffull-record%2FWOS:000543291800001","View Full Record in Web of Science")</f>
        <v>View Full Record in Web of Science</v>
      </c>
    </row>
    <row r="62" spans="1:72" x14ac:dyDescent="0.25">
      <c r="A62" t="s">
        <v>72</v>
      </c>
      <c r="B62" t="s">
        <v>1360</v>
      </c>
      <c r="C62" t="s">
        <v>74</v>
      </c>
      <c r="D62" t="s">
        <v>74</v>
      </c>
      <c r="E62" t="s">
        <v>74</v>
      </c>
      <c r="F62" t="s">
        <v>1361</v>
      </c>
      <c r="G62" t="s">
        <v>74</v>
      </c>
      <c r="H62" t="s">
        <v>74</v>
      </c>
      <c r="I62" t="s">
        <v>1362</v>
      </c>
      <c r="J62" t="s">
        <v>1363</v>
      </c>
      <c r="K62" t="s">
        <v>74</v>
      </c>
      <c r="L62" t="s">
        <v>74</v>
      </c>
      <c r="M62" t="s">
        <v>78</v>
      </c>
      <c r="N62" t="s">
        <v>79</v>
      </c>
      <c r="O62" t="s">
        <v>74</v>
      </c>
      <c r="P62" t="s">
        <v>74</v>
      </c>
      <c r="Q62" t="s">
        <v>74</v>
      </c>
      <c r="R62" t="s">
        <v>74</v>
      </c>
      <c r="S62" t="s">
        <v>74</v>
      </c>
      <c r="T62" t="s">
        <v>1364</v>
      </c>
      <c r="U62" t="s">
        <v>1365</v>
      </c>
      <c r="V62" t="s">
        <v>1366</v>
      </c>
      <c r="W62" t="s">
        <v>1367</v>
      </c>
      <c r="X62" t="s">
        <v>384</v>
      </c>
      <c r="Y62" t="s">
        <v>1368</v>
      </c>
      <c r="Z62" t="s">
        <v>1369</v>
      </c>
      <c r="AA62" t="s">
        <v>1370</v>
      </c>
      <c r="AB62" t="s">
        <v>1371</v>
      </c>
      <c r="AC62" t="s">
        <v>1372</v>
      </c>
      <c r="AD62" t="s">
        <v>1372</v>
      </c>
      <c r="AE62" t="s">
        <v>1373</v>
      </c>
      <c r="AF62" t="s">
        <v>74</v>
      </c>
      <c r="AG62">
        <v>46</v>
      </c>
      <c r="AH62">
        <v>17</v>
      </c>
      <c r="AI62">
        <v>17</v>
      </c>
      <c r="AJ62">
        <v>6</v>
      </c>
      <c r="AK62">
        <v>31</v>
      </c>
      <c r="AL62" t="s">
        <v>274</v>
      </c>
      <c r="AM62" t="s">
        <v>117</v>
      </c>
      <c r="AN62" t="s">
        <v>275</v>
      </c>
      <c r="AO62" t="s">
        <v>1374</v>
      </c>
      <c r="AP62" t="s">
        <v>74</v>
      </c>
      <c r="AQ62" t="s">
        <v>74</v>
      </c>
      <c r="AR62" t="s">
        <v>1375</v>
      </c>
      <c r="AS62" t="s">
        <v>1376</v>
      </c>
      <c r="AT62" t="s">
        <v>74</v>
      </c>
      <c r="AU62">
        <v>2020</v>
      </c>
      <c r="AV62">
        <v>29</v>
      </c>
      <c r="AW62" t="s">
        <v>74</v>
      </c>
      <c r="AX62" t="s">
        <v>74</v>
      </c>
      <c r="AY62" t="s">
        <v>74</v>
      </c>
      <c r="AZ62" t="s">
        <v>74</v>
      </c>
      <c r="BA62" t="s">
        <v>74</v>
      </c>
      <c r="BB62" t="s">
        <v>74</v>
      </c>
      <c r="BC62" t="s">
        <v>74</v>
      </c>
      <c r="BD62">
        <v>100241</v>
      </c>
      <c r="BE62" t="s">
        <v>1377</v>
      </c>
      <c r="BF62" t="str">
        <f>HYPERLINK("http://dx.doi.org/10.1016/j.crm.2020.100241","http://dx.doi.org/10.1016/j.crm.2020.100241")</f>
        <v>http://dx.doi.org/10.1016/j.crm.2020.100241</v>
      </c>
      <c r="BG62" t="s">
        <v>74</v>
      </c>
      <c r="BH62" t="s">
        <v>74</v>
      </c>
      <c r="BI62">
        <v>12</v>
      </c>
      <c r="BJ62" t="s">
        <v>1378</v>
      </c>
      <c r="BK62" t="s">
        <v>1196</v>
      </c>
      <c r="BL62" t="s">
        <v>1379</v>
      </c>
      <c r="BM62" t="s">
        <v>1380</v>
      </c>
      <c r="BN62" t="s">
        <v>74</v>
      </c>
      <c r="BO62" t="s">
        <v>423</v>
      </c>
      <c r="BP62" t="s">
        <v>74</v>
      </c>
      <c r="BQ62" t="s">
        <v>74</v>
      </c>
      <c r="BR62" t="s">
        <v>102</v>
      </c>
      <c r="BS62" t="s">
        <v>1381</v>
      </c>
      <c r="BT62" t="str">
        <f>HYPERLINK("https%3A%2F%2Fwww.webofscience.com%2Fwos%2Fwoscc%2Ffull-record%2FWOS:000561885100004","View Full Record in Web of Science")</f>
        <v>View Full Record in Web of Science</v>
      </c>
    </row>
    <row r="63" spans="1:72" x14ac:dyDescent="0.25">
      <c r="A63" t="s">
        <v>72</v>
      </c>
      <c r="B63" t="s">
        <v>1382</v>
      </c>
      <c r="C63" t="s">
        <v>74</v>
      </c>
      <c r="D63" t="s">
        <v>74</v>
      </c>
      <c r="E63" t="s">
        <v>74</v>
      </c>
      <c r="F63" t="s">
        <v>1383</v>
      </c>
      <c r="G63" t="s">
        <v>74</v>
      </c>
      <c r="H63" t="s">
        <v>74</v>
      </c>
      <c r="I63" t="s">
        <v>1384</v>
      </c>
      <c r="J63" t="s">
        <v>1385</v>
      </c>
      <c r="K63" t="s">
        <v>74</v>
      </c>
      <c r="L63" t="s">
        <v>74</v>
      </c>
      <c r="M63" t="s">
        <v>78</v>
      </c>
      <c r="N63" t="s">
        <v>79</v>
      </c>
      <c r="O63" t="s">
        <v>74</v>
      </c>
      <c r="P63" t="s">
        <v>74</v>
      </c>
      <c r="Q63" t="s">
        <v>74</v>
      </c>
      <c r="R63" t="s">
        <v>74</v>
      </c>
      <c r="S63" t="s">
        <v>74</v>
      </c>
      <c r="T63" t="s">
        <v>1386</v>
      </c>
      <c r="U63" t="s">
        <v>1387</v>
      </c>
      <c r="V63" t="s">
        <v>1388</v>
      </c>
      <c r="W63" t="s">
        <v>1389</v>
      </c>
      <c r="X63" t="s">
        <v>1390</v>
      </c>
      <c r="Y63" t="s">
        <v>1391</v>
      </c>
      <c r="Z63" t="s">
        <v>1392</v>
      </c>
      <c r="AA63" t="s">
        <v>74</v>
      </c>
      <c r="AB63" t="s">
        <v>74</v>
      </c>
      <c r="AC63" t="s">
        <v>74</v>
      </c>
      <c r="AD63" t="s">
        <v>74</v>
      </c>
      <c r="AE63" t="s">
        <v>74</v>
      </c>
      <c r="AF63" t="s">
        <v>74</v>
      </c>
      <c r="AG63">
        <v>76</v>
      </c>
      <c r="AH63">
        <v>2</v>
      </c>
      <c r="AI63">
        <v>2</v>
      </c>
      <c r="AJ63">
        <v>0</v>
      </c>
      <c r="AK63">
        <v>10</v>
      </c>
      <c r="AL63" t="s">
        <v>1393</v>
      </c>
      <c r="AM63" t="s">
        <v>1394</v>
      </c>
      <c r="AN63" t="s">
        <v>1395</v>
      </c>
      <c r="AO63" t="s">
        <v>1396</v>
      </c>
      <c r="AP63" t="s">
        <v>1397</v>
      </c>
      <c r="AQ63" t="s">
        <v>74</v>
      </c>
      <c r="AR63" t="s">
        <v>1385</v>
      </c>
      <c r="AS63" t="s">
        <v>1398</v>
      </c>
      <c r="AT63" t="s">
        <v>369</v>
      </c>
      <c r="AU63">
        <v>2022</v>
      </c>
      <c r="AV63">
        <v>63</v>
      </c>
      <c r="AW63">
        <v>2</v>
      </c>
      <c r="AX63" t="s">
        <v>74</v>
      </c>
      <c r="AY63" t="s">
        <v>74</v>
      </c>
      <c r="AZ63" t="s">
        <v>74</v>
      </c>
      <c r="BA63" t="s">
        <v>74</v>
      </c>
      <c r="BB63">
        <v>173</v>
      </c>
      <c r="BC63">
        <v>184</v>
      </c>
      <c r="BD63" t="s">
        <v>74</v>
      </c>
      <c r="BE63" t="s">
        <v>1399</v>
      </c>
      <c r="BF63" t="str">
        <f>HYPERLINK("http://dx.doi.org/10.1007/s10329-021-00967-x","http://dx.doi.org/10.1007/s10329-021-00967-x")</f>
        <v>http://dx.doi.org/10.1007/s10329-021-00967-x</v>
      </c>
      <c r="BG63" t="s">
        <v>74</v>
      </c>
      <c r="BH63" t="s">
        <v>833</v>
      </c>
      <c r="BI63">
        <v>12</v>
      </c>
      <c r="BJ63" t="s">
        <v>711</v>
      </c>
      <c r="BK63" t="s">
        <v>98</v>
      </c>
      <c r="BL63" t="s">
        <v>711</v>
      </c>
      <c r="BM63" t="s">
        <v>1400</v>
      </c>
      <c r="BN63">
        <v>35059907</v>
      </c>
      <c r="BO63" t="s">
        <v>74</v>
      </c>
      <c r="BP63" t="s">
        <v>74</v>
      </c>
      <c r="BQ63" t="s">
        <v>74</v>
      </c>
      <c r="BR63" t="s">
        <v>102</v>
      </c>
      <c r="BS63" t="s">
        <v>1401</v>
      </c>
      <c r="BT63" t="str">
        <f>HYPERLINK("https%3A%2F%2Fwww.webofscience.com%2Fwos%2Fwoscc%2Ffull-record%2FWOS:000744767100001","View Full Record in Web of Science")</f>
        <v>View Full Record in Web of Science</v>
      </c>
    </row>
    <row r="64" spans="1:72" x14ac:dyDescent="0.25">
      <c r="A64" t="s">
        <v>72</v>
      </c>
      <c r="B64" t="s">
        <v>1402</v>
      </c>
      <c r="C64" t="s">
        <v>74</v>
      </c>
      <c r="D64" t="s">
        <v>74</v>
      </c>
      <c r="E64" t="s">
        <v>74</v>
      </c>
      <c r="F64" t="s">
        <v>1403</v>
      </c>
      <c r="G64" t="s">
        <v>74</v>
      </c>
      <c r="H64" t="s">
        <v>74</v>
      </c>
      <c r="I64" t="s">
        <v>1404</v>
      </c>
      <c r="J64" t="s">
        <v>1014</v>
      </c>
      <c r="K64" t="s">
        <v>74</v>
      </c>
      <c r="L64" t="s">
        <v>74</v>
      </c>
      <c r="M64" t="s">
        <v>78</v>
      </c>
      <c r="N64" t="s">
        <v>79</v>
      </c>
      <c r="O64" t="s">
        <v>74</v>
      </c>
      <c r="P64" t="s">
        <v>74</v>
      </c>
      <c r="Q64" t="s">
        <v>74</v>
      </c>
      <c r="R64" t="s">
        <v>74</v>
      </c>
      <c r="S64" t="s">
        <v>74</v>
      </c>
      <c r="T64" t="s">
        <v>1405</v>
      </c>
      <c r="U64" t="s">
        <v>1406</v>
      </c>
      <c r="V64" t="s">
        <v>1407</v>
      </c>
      <c r="W64" t="s">
        <v>1408</v>
      </c>
      <c r="X64" t="s">
        <v>1409</v>
      </c>
      <c r="Y64" t="s">
        <v>1410</v>
      </c>
      <c r="Z64" t="s">
        <v>1411</v>
      </c>
      <c r="AA64" t="s">
        <v>1412</v>
      </c>
      <c r="AB64" t="s">
        <v>1413</v>
      </c>
      <c r="AC64" t="s">
        <v>74</v>
      </c>
      <c r="AD64" t="s">
        <v>74</v>
      </c>
      <c r="AE64" t="s">
        <v>74</v>
      </c>
      <c r="AF64" t="s">
        <v>74</v>
      </c>
      <c r="AG64">
        <v>72</v>
      </c>
      <c r="AH64">
        <v>18</v>
      </c>
      <c r="AI64">
        <v>20</v>
      </c>
      <c r="AJ64">
        <v>1</v>
      </c>
      <c r="AK64">
        <v>43</v>
      </c>
      <c r="AL64" t="s">
        <v>587</v>
      </c>
      <c r="AM64" t="s">
        <v>588</v>
      </c>
      <c r="AN64" t="s">
        <v>589</v>
      </c>
      <c r="AO64" t="s">
        <v>1025</v>
      </c>
      <c r="AP64" t="s">
        <v>1026</v>
      </c>
      <c r="AQ64" t="s">
        <v>74</v>
      </c>
      <c r="AR64" t="s">
        <v>1014</v>
      </c>
      <c r="AS64" t="s">
        <v>1027</v>
      </c>
      <c r="AT64" t="s">
        <v>148</v>
      </c>
      <c r="AU64">
        <v>2017</v>
      </c>
      <c r="AV64">
        <v>234</v>
      </c>
      <c r="AW64" t="s">
        <v>74</v>
      </c>
      <c r="AX64" t="s">
        <v>74</v>
      </c>
      <c r="AY64" t="s">
        <v>74</v>
      </c>
      <c r="AZ64" t="s">
        <v>74</v>
      </c>
      <c r="BA64" t="s">
        <v>74</v>
      </c>
      <c r="BB64">
        <v>215</v>
      </c>
      <c r="BC64">
        <v>223</v>
      </c>
      <c r="BD64" t="s">
        <v>74</v>
      </c>
      <c r="BE64" t="s">
        <v>1414</v>
      </c>
      <c r="BF64" t="str">
        <f>HYPERLINK("http://dx.doi.org/10.1016/j.flora.2017.08.001","http://dx.doi.org/10.1016/j.flora.2017.08.001")</f>
        <v>http://dx.doi.org/10.1016/j.flora.2017.08.001</v>
      </c>
      <c r="BG64" t="s">
        <v>74</v>
      </c>
      <c r="BH64" t="s">
        <v>74</v>
      </c>
      <c r="BI64">
        <v>9</v>
      </c>
      <c r="BJ64" t="s">
        <v>1029</v>
      </c>
      <c r="BK64" t="s">
        <v>98</v>
      </c>
      <c r="BL64" t="s">
        <v>1030</v>
      </c>
      <c r="BM64" t="s">
        <v>1415</v>
      </c>
      <c r="BN64" t="s">
        <v>74</v>
      </c>
      <c r="BO64" t="s">
        <v>74</v>
      </c>
      <c r="BP64" t="s">
        <v>74</v>
      </c>
      <c r="BQ64" t="s">
        <v>74</v>
      </c>
      <c r="BR64" t="s">
        <v>102</v>
      </c>
      <c r="BS64" t="s">
        <v>1416</v>
      </c>
      <c r="BT64" t="str">
        <f>HYPERLINK("https%3A%2F%2Fwww.webofscience.com%2Fwos%2Fwoscc%2Ffull-record%2FWOS:000416738300023","View Full Record in Web of Science")</f>
        <v>View Full Record in Web of Science</v>
      </c>
    </row>
    <row r="65" spans="1:72" x14ac:dyDescent="0.25">
      <c r="A65" t="s">
        <v>72</v>
      </c>
      <c r="B65" t="s">
        <v>1417</v>
      </c>
      <c r="C65" t="s">
        <v>74</v>
      </c>
      <c r="D65" t="s">
        <v>74</v>
      </c>
      <c r="E65" t="s">
        <v>74</v>
      </c>
      <c r="F65" t="s">
        <v>1418</v>
      </c>
      <c r="G65" t="s">
        <v>74</v>
      </c>
      <c r="H65" t="s">
        <v>74</v>
      </c>
      <c r="I65" t="s">
        <v>1419</v>
      </c>
      <c r="J65" t="s">
        <v>1420</v>
      </c>
      <c r="K65" t="s">
        <v>74</v>
      </c>
      <c r="L65" t="s">
        <v>74</v>
      </c>
      <c r="M65" t="s">
        <v>78</v>
      </c>
      <c r="N65" t="s">
        <v>79</v>
      </c>
      <c r="O65" t="s">
        <v>74</v>
      </c>
      <c r="P65" t="s">
        <v>74</v>
      </c>
      <c r="Q65" t="s">
        <v>74</v>
      </c>
      <c r="R65" t="s">
        <v>74</v>
      </c>
      <c r="S65" t="s">
        <v>74</v>
      </c>
      <c r="T65" t="s">
        <v>1421</v>
      </c>
      <c r="U65" t="s">
        <v>1422</v>
      </c>
      <c r="V65" t="s">
        <v>1423</v>
      </c>
      <c r="W65" t="s">
        <v>1424</v>
      </c>
      <c r="X65" t="s">
        <v>1425</v>
      </c>
      <c r="Y65" t="s">
        <v>1426</v>
      </c>
      <c r="Z65" t="s">
        <v>1427</v>
      </c>
      <c r="AA65" t="s">
        <v>1428</v>
      </c>
      <c r="AB65" t="s">
        <v>1429</v>
      </c>
      <c r="AC65" t="s">
        <v>1430</v>
      </c>
      <c r="AD65" t="s">
        <v>1431</v>
      </c>
      <c r="AE65" t="s">
        <v>1432</v>
      </c>
      <c r="AF65" t="s">
        <v>74</v>
      </c>
      <c r="AG65">
        <v>35</v>
      </c>
      <c r="AH65">
        <v>4</v>
      </c>
      <c r="AI65">
        <v>4</v>
      </c>
      <c r="AJ65">
        <v>1</v>
      </c>
      <c r="AK65">
        <v>5</v>
      </c>
      <c r="AL65" t="s">
        <v>274</v>
      </c>
      <c r="AM65" t="s">
        <v>117</v>
      </c>
      <c r="AN65" t="s">
        <v>275</v>
      </c>
      <c r="AO65" t="s">
        <v>1433</v>
      </c>
      <c r="AP65" t="s">
        <v>1434</v>
      </c>
      <c r="AQ65" t="s">
        <v>74</v>
      </c>
      <c r="AR65" t="s">
        <v>1435</v>
      </c>
      <c r="AS65" t="s">
        <v>1436</v>
      </c>
      <c r="AT65" t="s">
        <v>647</v>
      </c>
      <c r="AU65">
        <v>2021</v>
      </c>
      <c r="AV65">
        <v>28</v>
      </c>
      <c r="AW65">
        <v>4</v>
      </c>
      <c r="AX65" t="s">
        <v>74</v>
      </c>
      <c r="AY65" t="s">
        <v>74</v>
      </c>
      <c r="AZ65" t="s">
        <v>74</v>
      </c>
      <c r="BA65" t="s">
        <v>74</v>
      </c>
      <c r="BB65">
        <v>2049</v>
      </c>
      <c r="BC65">
        <v>2055</v>
      </c>
      <c r="BD65" t="s">
        <v>74</v>
      </c>
      <c r="BE65" t="s">
        <v>1437</v>
      </c>
      <c r="BF65" t="str">
        <f>HYPERLINK("http://dx.doi.org/10.1016/j.sjbs.2021.01.027","http://dx.doi.org/10.1016/j.sjbs.2021.01.027")</f>
        <v>http://dx.doi.org/10.1016/j.sjbs.2021.01.027</v>
      </c>
      <c r="BG65" t="s">
        <v>74</v>
      </c>
      <c r="BH65" t="s">
        <v>813</v>
      </c>
      <c r="BI65">
        <v>7</v>
      </c>
      <c r="BJ65" t="s">
        <v>1116</v>
      </c>
      <c r="BK65" t="s">
        <v>98</v>
      </c>
      <c r="BL65" t="s">
        <v>1117</v>
      </c>
      <c r="BM65" t="s">
        <v>1438</v>
      </c>
      <c r="BN65">
        <v>33911920</v>
      </c>
      <c r="BO65" t="s">
        <v>855</v>
      </c>
      <c r="BP65" t="s">
        <v>74</v>
      </c>
      <c r="BQ65" t="s">
        <v>74</v>
      </c>
      <c r="BR65" t="s">
        <v>102</v>
      </c>
      <c r="BS65" t="s">
        <v>1439</v>
      </c>
      <c r="BT65" t="str">
        <f>HYPERLINK("https%3A%2F%2Fwww.webofscience.com%2Fwos%2Fwoscc%2Ffull-record%2FWOS:000637158500002","View Full Record in Web of Science")</f>
        <v>View Full Record in Web of Science</v>
      </c>
    </row>
    <row r="66" spans="1:72" x14ac:dyDescent="0.25">
      <c r="A66" t="s">
        <v>72</v>
      </c>
      <c r="B66" t="s">
        <v>1440</v>
      </c>
      <c r="C66" t="s">
        <v>74</v>
      </c>
      <c r="D66" t="s">
        <v>74</v>
      </c>
      <c r="E66" t="s">
        <v>74</v>
      </c>
      <c r="F66" t="s">
        <v>1441</v>
      </c>
      <c r="G66" t="s">
        <v>74</v>
      </c>
      <c r="H66" t="s">
        <v>74</v>
      </c>
      <c r="I66" t="s">
        <v>1442</v>
      </c>
      <c r="J66" t="s">
        <v>1443</v>
      </c>
      <c r="K66" t="s">
        <v>74</v>
      </c>
      <c r="L66" t="s">
        <v>74</v>
      </c>
      <c r="M66" t="s">
        <v>78</v>
      </c>
      <c r="N66" t="s">
        <v>79</v>
      </c>
      <c r="O66" t="s">
        <v>74</v>
      </c>
      <c r="P66" t="s">
        <v>74</v>
      </c>
      <c r="Q66" t="s">
        <v>74</v>
      </c>
      <c r="R66" t="s">
        <v>74</v>
      </c>
      <c r="S66" t="s">
        <v>74</v>
      </c>
      <c r="T66" t="s">
        <v>1444</v>
      </c>
      <c r="U66" t="s">
        <v>74</v>
      </c>
      <c r="V66" t="s">
        <v>1445</v>
      </c>
      <c r="W66" t="s">
        <v>1446</v>
      </c>
      <c r="X66" t="s">
        <v>74</v>
      </c>
      <c r="Y66" t="s">
        <v>1447</v>
      </c>
      <c r="Z66" t="s">
        <v>1448</v>
      </c>
      <c r="AA66" t="s">
        <v>1449</v>
      </c>
      <c r="AB66" t="s">
        <v>1450</v>
      </c>
      <c r="AC66" t="s">
        <v>1451</v>
      </c>
      <c r="AD66" t="s">
        <v>1452</v>
      </c>
      <c r="AE66" t="s">
        <v>1453</v>
      </c>
      <c r="AF66" t="s">
        <v>74</v>
      </c>
      <c r="AG66">
        <v>70</v>
      </c>
      <c r="AH66">
        <v>1</v>
      </c>
      <c r="AI66">
        <v>1</v>
      </c>
      <c r="AJ66">
        <v>0</v>
      </c>
      <c r="AK66">
        <v>13</v>
      </c>
      <c r="AL66" t="s">
        <v>249</v>
      </c>
      <c r="AM66" t="s">
        <v>250</v>
      </c>
      <c r="AN66" t="s">
        <v>251</v>
      </c>
      <c r="AO66" t="s">
        <v>1454</v>
      </c>
      <c r="AP66" t="s">
        <v>1455</v>
      </c>
      <c r="AQ66" t="s">
        <v>74</v>
      </c>
      <c r="AR66" t="s">
        <v>1443</v>
      </c>
      <c r="AS66" t="s">
        <v>1456</v>
      </c>
      <c r="AT66" t="s">
        <v>301</v>
      </c>
      <c r="AU66">
        <v>2021</v>
      </c>
      <c r="AV66">
        <v>76</v>
      </c>
      <c r="AW66">
        <v>5</v>
      </c>
      <c r="AX66" t="s">
        <v>74</v>
      </c>
      <c r="AY66" t="s">
        <v>74</v>
      </c>
      <c r="AZ66" t="s">
        <v>74</v>
      </c>
      <c r="BA66" t="s">
        <v>74</v>
      </c>
      <c r="BB66">
        <v>1391</v>
      </c>
      <c r="BC66">
        <v>1408</v>
      </c>
      <c r="BD66" t="s">
        <v>74</v>
      </c>
      <c r="BE66" t="s">
        <v>1457</v>
      </c>
      <c r="BF66" t="str">
        <f>HYPERLINK("http://dx.doi.org/10.1007/s11756-021-00735-8","http://dx.doi.org/10.1007/s11756-021-00735-8")</f>
        <v>http://dx.doi.org/10.1007/s11756-021-00735-8</v>
      </c>
      <c r="BG66" t="s">
        <v>74</v>
      </c>
      <c r="BH66" t="s">
        <v>1458</v>
      </c>
      <c r="BI66">
        <v>18</v>
      </c>
      <c r="BJ66" t="s">
        <v>1116</v>
      </c>
      <c r="BK66" t="s">
        <v>98</v>
      </c>
      <c r="BL66" t="s">
        <v>1117</v>
      </c>
      <c r="BM66" t="s">
        <v>1459</v>
      </c>
      <c r="BN66" t="s">
        <v>74</v>
      </c>
      <c r="BO66" t="s">
        <v>74</v>
      </c>
      <c r="BP66" t="s">
        <v>74</v>
      </c>
      <c r="BQ66" t="s">
        <v>74</v>
      </c>
      <c r="BR66" t="s">
        <v>102</v>
      </c>
      <c r="BS66" t="s">
        <v>1460</v>
      </c>
      <c r="BT66" t="str">
        <f>HYPERLINK("https%3A%2F%2Fwww.webofscience.com%2Fwos%2Fwoscc%2Ffull-record%2FWOS:000631749600003","View Full Record in Web of Science")</f>
        <v>View Full Record in Web of Science</v>
      </c>
    </row>
    <row r="67" spans="1:72" x14ac:dyDescent="0.25">
      <c r="A67" t="s">
        <v>72</v>
      </c>
      <c r="B67" t="s">
        <v>1461</v>
      </c>
      <c r="C67" t="s">
        <v>74</v>
      </c>
      <c r="D67" t="s">
        <v>74</v>
      </c>
      <c r="E67" t="s">
        <v>74</v>
      </c>
      <c r="F67" t="s">
        <v>1462</v>
      </c>
      <c r="G67" t="s">
        <v>74</v>
      </c>
      <c r="H67" t="s">
        <v>74</v>
      </c>
      <c r="I67" t="s">
        <v>1463</v>
      </c>
      <c r="J67" t="s">
        <v>539</v>
      </c>
      <c r="K67" t="s">
        <v>74</v>
      </c>
      <c r="L67" t="s">
        <v>74</v>
      </c>
      <c r="M67" t="s">
        <v>78</v>
      </c>
      <c r="N67" t="s">
        <v>79</v>
      </c>
      <c r="O67" t="s">
        <v>74</v>
      </c>
      <c r="P67" t="s">
        <v>74</v>
      </c>
      <c r="Q67" t="s">
        <v>74</v>
      </c>
      <c r="R67" t="s">
        <v>74</v>
      </c>
      <c r="S67" t="s">
        <v>74</v>
      </c>
      <c r="T67" t="s">
        <v>1464</v>
      </c>
      <c r="U67" t="s">
        <v>1465</v>
      </c>
      <c r="V67" t="s">
        <v>1466</v>
      </c>
      <c r="W67" t="s">
        <v>1467</v>
      </c>
      <c r="X67" t="s">
        <v>1468</v>
      </c>
      <c r="Y67" t="s">
        <v>1469</v>
      </c>
      <c r="Z67" t="s">
        <v>1470</v>
      </c>
      <c r="AA67" t="s">
        <v>74</v>
      </c>
      <c r="AB67" t="s">
        <v>74</v>
      </c>
      <c r="AC67" t="s">
        <v>1471</v>
      </c>
      <c r="AD67" t="s">
        <v>1472</v>
      </c>
      <c r="AE67" t="s">
        <v>1473</v>
      </c>
      <c r="AF67" t="s">
        <v>74</v>
      </c>
      <c r="AG67">
        <v>62</v>
      </c>
      <c r="AH67">
        <v>2</v>
      </c>
      <c r="AI67">
        <v>2</v>
      </c>
      <c r="AJ67">
        <v>12</v>
      </c>
      <c r="AK67">
        <v>26</v>
      </c>
      <c r="AL67" t="s">
        <v>249</v>
      </c>
      <c r="AM67" t="s">
        <v>295</v>
      </c>
      <c r="AN67" t="s">
        <v>296</v>
      </c>
      <c r="AO67" t="s">
        <v>551</v>
      </c>
      <c r="AP67" t="s">
        <v>552</v>
      </c>
      <c r="AQ67" t="s">
        <v>74</v>
      </c>
      <c r="AR67" t="s">
        <v>553</v>
      </c>
      <c r="AS67" t="s">
        <v>554</v>
      </c>
      <c r="AT67" t="s">
        <v>437</v>
      </c>
      <c r="AU67">
        <v>2022</v>
      </c>
      <c r="AV67">
        <v>194</v>
      </c>
      <c r="AW67">
        <v>12</v>
      </c>
      <c r="AX67" t="s">
        <v>74</v>
      </c>
      <c r="AY67" t="s">
        <v>74</v>
      </c>
      <c r="AZ67" t="s">
        <v>74</v>
      </c>
      <c r="BA67" t="s">
        <v>74</v>
      </c>
      <c r="BB67" t="s">
        <v>74</v>
      </c>
      <c r="BC67" t="s">
        <v>74</v>
      </c>
      <c r="BD67">
        <v>853</v>
      </c>
      <c r="BE67" t="s">
        <v>1474</v>
      </c>
      <c r="BF67" t="str">
        <f>HYPERLINK("http://dx.doi.org/10.1007/s10661-022-10524-8","http://dx.doi.org/10.1007/s10661-022-10524-8")</f>
        <v>http://dx.doi.org/10.1007/s10661-022-10524-8</v>
      </c>
      <c r="BG67" t="s">
        <v>74</v>
      </c>
      <c r="BH67" t="s">
        <v>74</v>
      </c>
      <c r="BI67">
        <v>17</v>
      </c>
      <c r="BJ67" t="s">
        <v>397</v>
      </c>
      <c r="BK67" t="s">
        <v>98</v>
      </c>
      <c r="BL67" t="s">
        <v>126</v>
      </c>
      <c r="BM67" t="s">
        <v>1475</v>
      </c>
      <c r="BN67">
        <v>36203117</v>
      </c>
      <c r="BO67" t="s">
        <v>74</v>
      </c>
      <c r="BP67" t="s">
        <v>74</v>
      </c>
      <c r="BQ67" t="s">
        <v>74</v>
      </c>
      <c r="BR67" t="s">
        <v>102</v>
      </c>
      <c r="BS67" t="s">
        <v>1476</v>
      </c>
      <c r="BT67" t="str">
        <f>HYPERLINK("https%3A%2F%2Fwww.webofscience.com%2Fwos%2Fwoscc%2Ffull-record%2FWOS:000864664700001","View Full Record in Web of Science")</f>
        <v>View Full Record in Web of Science</v>
      </c>
    </row>
    <row r="68" spans="1:72" x14ac:dyDescent="0.25">
      <c r="A68" t="s">
        <v>72</v>
      </c>
      <c r="B68" t="s">
        <v>1477</v>
      </c>
      <c r="C68" t="s">
        <v>74</v>
      </c>
      <c r="D68" t="s">
        <v>74</v>
      </c>
      <c r="E68" t="s">
        <v>74</v>
      </c>
      <c r="F68" t="s">
        <v>1478</v>
      </c>
      <c r="G68" t="s">
        <v>74</v>
      </c>
      <c r="H68" t="s">
        <v>74</v>
      </c>
      <c r="I68" t="s">
        <v>1479</v>
      </c>
      <c r="J68" t="s">
        <v>1480</v>
      </c>
      <c r="K68" t="s">
        <v>74</v>
      </c>
      <c r="L68" t="s">
        <v>74</v>
      </c>
      <c r="M68" t="s">
        <v>78</v>
      </c>
      <c r="N68" t="s">
        <v>79</v>
      </c>
      <c r="O68" t="s">
        <v>74</v>
      </c>
      <c r="P68" t="s">
        <v>74</v>
      </c>
      <c r="Q68" t="s">
        <v>74</v>
      </c>
      <c r="R68" t="s">
        <v>74</v>
      </c>
      <c r="S68" t="s">
        <v>74</v>
      </c>
      <c r="T68" t="s">
        <v>1481</v>
      </c>
      <c r="U68" t="s">
        <v>1482</v>
      </c>
      <c r="V68" t="s">
        <v>1483</v>
      </c>
      <c r="W68" t="s">
        <v>1484</v>
      </c>
      <c r="X68" t="s">
        <v>1485</v>
      </c>
      <c r="Y68" t="s">
        <v>1486</v>
      </c>
      <c r="Z68" t="s">
        <v>1487</v>
      </c>
      <c r="AA68" t="s">
        <v>1488</v>
      </c>
      <c r="AB68" t="s">
        <v>1489</v>
      </c>
      <c r="AC68" t="s">
        <v>74</v>
      </c>
      <c r="AD68" t="s">
        <v>74</v>
      </c>
      <c r="AE68" t="s">
        <v>74</v>
      </c>
      <c r="AF68" t="s">
        <v>74</v>
      </c>
      <c r="AG68">
        <v>90</v>
      </c>
      <c r="AH68">
        <v>10</v>
      </c>
      <c r="AI68">
        <v>10</v>
      </c>
      <c r="AJ68">
        <v>3</v>
      </c>
      <c r="AK68">
        <v>22</v>
      </c>
      <c r="AL68" t="s">
        <v>1086</v>
      </c>
      <c r="AM68" t="s">
        <v>1087</v>
      </c>
      <c r="AN68" t="s">
        <v>1088</v>
      </c>
      <c r="AO68" t="s">
        <v>1490</v>
      </c>
      <c r="AP68" t="s">
        <v>1491</v>
      </c>
      <c r="AQ68" t="s">
        <v>74</v>
      </c>
      <c r="AR68" t="s">
        <v>1492</v>
      </c>
      <c r="AS68" t="s">
        <v>1493</v>
      </c>
      <c r="AT68" t="s">
        <v>437</v>
      </c>
      <c r="AU68">
        <v>2019</v>
      </c>
      <c r="AV68">
        <v>19</v>
      </c>
      <c r="AW68">
        <v>8</v>
      </c>
      <c r="AX68" t="s">
        <v>74</v>
      </c>
      <c r="AY68" t="s">
        <v>74</v>
      </c>
      <c r="AZ68" t="s">
        <v>74</v>
      </c>
      <c r="BA68" t="s">
        <v>74</v>
      </c>
      <c r="BB68">
        <v>2423</v>
      </c>
      <c r="BC68">
        <v>2435</v>
      </c>
      <c r="BD68" t="s">
        <v>74</v>
      </c>
      <c r="BE68" t="s">
        <v>1494</v>
      </c>
      <c r="BF68" t="str">
        <f>HYPERLINK("http://dx.doi.org/10.1007/s10113-019-01556-x","http://dx.doi.org/10.1007/s10113-019-01556-x")</f>
        <v>http://dx.doi.org/10.1007/s10113-019-01556-x</v>
      </c>
      <c r="BG68" t="s">
        <v>74</v>
      </c>
      <c r="BH68" t="s">
        <v>74</v>
      </c>
      <c r="BI68">
        <v>13</v>
      </c>
      <c r="BJ68" t="s">
        <v>1495</v>
      </c>
      <c r="BK68" t="s">
        <v>1196</v>
      </c>
      <c r="BL68" t="s">
        <v>126</v>
      </c>
      <c r="BM68" t="s">
        <v>1496</v>
      </c>
      <c r="BN68" t="s">
        <v>74</v>
      </c>
      <c r="BO68" t="s">
        <v>74</v>
      </c>
      <c r="BP68" t="s">
        <v>74</v>
      </c>
      <c r="BQ68" t="s">
        <v>74</v>
      </c>
      <c r="BR68" t="s">
        <v>102</v>
      </c>
      <c r="BS68" t="s">
        <v>1497</v>
      </c>
      <c r="BT68" t="str">
        <f>HYPERLINK("https%3A%2F%2Fwww.webofscience.com%2Fwos%2Fwoscc%2Ffull-record%2FWOS:000511753200021","View Full Record in Web of Science")</f>
        <v>View Full Record in Web of Science</v>
      </c>
    </row>
    <row r="69" spans="1:72" x14ac:dyDescent="0.25">
      <c r="A69" t="s">
        <v>72</v>
      </c>
      <c r="B69" t="s">
        <v>1498</v>
      </c>
      <c r="C69" t="s">
        <v>74</v>
      </c>
      <c r="D69" t="s">
        <v>74</v>
      </c>
      <c r="E69" t="s">
        <v>74</v>
      </c>
      <c r="F69" t="s">
        <v>1499</v>
      </c>
      <c r="G69" t="s">
        <v>74</v>
      </c>
      <c r="H69" t="s">
        <v>74</v>
      </c>
      <c r="I69" t="s">
        <v>1500</v>
      </c>
      <c r="J69" t="s">
        <v>1501</v>
      </c>
      <c r="K69" t="s">
        <v>74</v>
      </c>
      <c r="L69" t="s">
        <v>74</v>
      </c>
      <c r="M69" t="s">
        <v>78</v>
      </c>
      <c r="N69" t="s">
        <v>79</v>
      </c>
      <c r="O69" t="s">
        <v>74</v>
      </c>
      <c r="P69" t="s">
        <v>74</v>
      </c>
      <c r="Q69" t="s">
        <v>74</v>
      </c>
      <c r="R69" t="s">
        <v>74</v>
      </c>
      <c r="S69" t="s">
        <v>74</v>
      </c>
      <c r="T69" t="s">
        <v>1502</v>
      </c>
      <c r="U69" t="s">
        <v>1503</v>
      </c>
      <c r="V69" t="s">
        <v>1504</v>
      </c>
      <c r="W69" t="s">
        <v>1505</v>
      </c>
      <c r="X69" t="s">
        <v>1506</v>
      </c>
      <c r="Y69" t="s">
        <v>1507</v>
      </c>
      <c r="Z69" t="s">
        <v>1508</v>
      </c>
      <c r="AA69" t="s">
        <v>1509</v>
      </c>
      <c r="AB69" t="s">
        <v>1510</v>
      </c>
      <c r="AC69" t="s">
        <v>1511</v>
      </c>
      <c r="AD69" t="s">
        <v>1512</v>
      </c>
      <c r="AE69" t="s">
        <v>1513</v>
      </c>
      <c r="AF69" t="s">
        <v>74</v>
      </c>
      <c r="AG69">
        <v>61</v>
      </c>
      <c r="AH69">
        <v>6</v>
      </c>
      <c r="AI69">
        <v>6</v>
      </c>
      <c r="AJ69">
        <v>5</v>
      </c>
      <c r="AK69">
        <v>17</v>
      </c>
      <c r="AL69" t="s">
        <v>1514</v>
      </c>
      <c r="AM69" t="s">
        <v>1515</v>
      </c>
      <c r="AN69" t="s">
        <v>1516</v>
      </c>
      <c r="AO69" t="s">
        <v>1517</v>
      </c>
      <c r="AP69" t="s">
        <v>1518</v>
      </c>
      <c r="AQ69" t="s">
        <v>74</v>
      </c>
      <c r="AR69" t="s">
        <v>1519</v>
      </c>
      <c r="AS69" t="s">
        <v>1520</v>
      </c>
      <c r="AT69" t="s">
        <v>256</v>
      </c>
      <c r="AU69">
        <v>2021</v>
      </c>
      <c r="AV69">
        <v>159</v>
      </c>
      <c r="AW69" t="s">
        <v>74</v>
      </c>
      <c r="AX69" t="s">
        <v>74</v>
      </c>
      <c r="AY69" t="s">
        <v>74</v>
      </c>
      <c r="AZ69" t="s">
        <v>74</v>
      </c>
      <c r="BA69" t="s">
        <v>74</v>
      </c>
      <c r="BB69" t="s">
        <v>74</v>
      </c>
      <c r="BC69" t="s">
        <v>74</v>
      </c>
      <c r="BD69">
        <v>104630</v>
      </c>
      <c r="BE69" t="s">
        <v>1521</v>
      </c>
      <c r="BF69" t="str">
        <f>HYPERLINK("http://dx.doi.org/10.1016/j.biocontrol.2021.104630","http://dx.doi.org/10.1016/j.biocontrol.2021.104630")</f>
        <v>http://dx.doi.org/10.1016/j.biocontrol.2021.104630</v>
      </c>
      <c r="BG69" t="s">
        <v>74</v>
      </c>
      <c r="BH69" t="s">
        <v>813</v>
      </c>
      <c r="BI69">
        <v>10</v>
      </c>
      <c r="BJ69" t="s">
        <v>1522</v>
      </c>
      <c r="BK69" t="s">
        <v>98</v>
      </c>
      <c r="BL69" t="s">
        <v>1522</v>
      </c>
      <c r="BM69" t="s">
        <v>1523</v>
      </c>
      <c r="BN69" t="s">
        <v>74</v>
      </c>
      <c r="BO69" t="s">
        <v>74</v>
      </c>
      <c r="BP69" t="s">
        <v>74</v>
      </c>
      <c r="BQ69" t="s">
        <v>74</v>
      </c>
      <c r="BR69" t="s">
        <v>102</v>
      </c>
      <c r="BS69" t="s">
        <v>1524</v>
      </c>
      <c r="BT69" t="str">
        <f>HYPERLINK("https%3A%2F%2Fwww.webofscience.com%2Fwos%2Fwoscc%2Ffull-record%2FWOS:000652676700014","View Full Record in Web of Science")</f>
        <v>View Full Record in Web of Science</v>
      </c>
    </row>
    <row r="70" spans="1:72" x14ac:dyDescent="0.25">
      <c r="A70" t="s">
        <v>72</v>
      </c>
      <c r="B70" t="s">
        <v>1525</v>
      </c>
      <c r="C70" t="s">
        <v>74</v>
      </c>
      <c r="D70" t="s">
        <v>74</v>
      </c>
      <c r="E70" t="s">
        <v>74</v>
      </c>
      <c r="F70" t="s">
        <v>1526</v>
      </c>
      <c r="G70" t="s">
        <v>74</v>
      </c>
      <c r="H70" t="s">
        <v>74</v>
      </c>
      <c r="I70" t="s">
        <v>1527</v>
      </c>
      <c r="J70" t="s">
        <v>1528</v>
      </c>
      <c r="K70" t="s">
        <v>74</v>
      </c>
      <c r="L70" t="s">
        <v>74</v>
      </c>
      <c r="M70" t="s">
        <v>78</v>
      </c>
      <c r="N70" t="s">
        <v>79</v>
      </c>
      <c r="O70" t="s">
        <v>74</v>
      </c>
      <c r="P70" t="s">
        <v>74</v>
      </c>
      <c r="Q70" t="s">
        <v>74</v>
      </c>
      <c r="R70" t="s">
        <v>74</v>
      </c>
      <c r="S70" t="s">
        <v>74</v>
      </c>
      <c r="T70" t="s">
        <v>1529</v>
      </c>
      <c r="U70" t="s">
        <v>1530</v>
      </c>
      <c r="V70" t="s">
        <v>1531</v>
      </c>
      <c r="W70" t="s">
        <v>1532</v>
      </c>
      <c r="X70" t="s">
        <v>567</v>
      </c>
      <c r="Y70" t="s">
        <v>1533</v>
      </c>
      <c r="Z70" t="s">
        <v>1534</v>
      </c>
      <c r="AA70" t="s">
        <v>74</v>
      </c>
      <c r="AB70" t="s">
        <v>74</v>
      </c>
      <c r="AC70" t="s">
        <v>74</v>
      </c>
      <c r="AD70" t="s">
        <v>74</v>
      </c>
      <c r="AE70" t="s">
        <v>74</v>
      </c>
      <c r="AF70" t="s">
        <v>74</v>
      </c>
      <c r="AG70">
        <v>118</v>
      </c>
      <c r="AH70">
        <v>5</v>
      </c>
      <c r="AI70">
        <v>7</v>
      </c>
      <c r="AJ70">
        <v>3</v>
      </c>
      <c r="AK70">
        <v>29</v>
      </c>
      <c r="AL70" t="s">
        <v>249</v>
      </c>
      <c r="AM70" t="s">
        <v>295</v>
      </c>
      <c r="AN70" t="s">
        <v>296</v>
      </c>
      <c r="AO70" t="s">
        <v>1535</v>
      </c>
      <c r="AP70" t="s">
        <v>1536</v>
      </c>
      <c r="AQ70" t="s">
        <v>74</v>
      </c>
      <c r="AR70" t="s">
        <v>1528</v>
      </c>
      <c r="AS70" t="s">
        <v>1537</v>
      </c>
      <c r="AT70" t="s">
        <v>369</v>
      </c>
      <c r="AU70">
        <v>2021</v>
      </c>
      <c r="AV70">
        <v>41</v>
      </c>
      <c r="AW70">
        <v>3</v>
      </c>
      <c r="AX70" t="s">
        <v>74</v>
      </c>
      <c r="AY70" t="s">
        <v>74</v>
      </c>
      <c r="AZ70" t="s">
        <v>74</v>
      </c>
      <c r="BA70" t="s">
        <v>74</v>
      </c>
      <c r="BB70" t="s">
        <v>74</v>
      </c>
      <c r="BC70" t="s">
        <v>74</v>
      </c>
      <c r="BD70">
        <v>37</v>
      </c>
      <c r="BE70" t="s">
        <v>1538</v>
      </c>
      <c r="BF70" t="str">
        <f>HYPERLINK("http://dx.doi.org/10.1007/s13157-021-01433-6","http://dx.doi.org/10.1007/s13157-021-01433-6")</f>
        <v>http://dx.doi.org/10.1007/s13157-021-01433-6</v>
      </c>
      <c r="BG70" t="s">
        <v>74</v>
      </c>
      <c r="BH70" t="s">
        <v>74</v>
      </c>
      <c r="BI70">
        <v>15</v>
      </c>
      <c r="BJ70" t="s">
        <v>421</v>
      </c>
      <c r="BK70" t="s">
        <v>98</v>
      </c>
      <c r="BL70" t="s">
        <v>126</v>
      </c>
      <c r="BM70" t="s">
        <v>1539</v>
      </c>
      <c r="BN70" t="s">
        <v>74</v>
      </c>
      <c r="BO70" t="s">
        <v>74</v>
      </c>
      <c r="BP70" t="s">
        <v>74</v>
      </c>
      <c r="BQ70" t="s">
        <v>74</v>
      </c>
      <c r="BR70" t="s">
        <v>102</v>
      </c>
      <c r="BS70" t="s">
        <v>1540</v>
      </c>
      <c r="BT70" t="str">
        <f>HYPERLINK("https%3A%2F%2Fwww.webofscience.com%2Fwos%2Fwoscc%2Ffull-record%2FWOS:000626086800001","View Full Record in Web of Science")</f>
        <v>View Full Record in Web of Science</v>
      </c>
    </row>
    <row r="71" spans="1:72" x14ac:dyDescent="0.25">
      <c r="A71" t="s">
        <v>72</v>
      </c>
      <c r="B71" t="s">
        <v>1541</v>
      </c>
      <c r="C71" t="s">
        <v>74</v>
      </c>
      <c r="D71" t="s">
        <v>74</v>
      </c>
      <c r="E71" t="s">
        <v>74</v>
      </c>
      <c r="F71" t="s">
        <v>1542</v>
      </c>
      <c r="G71" t="s">
        <v>74</v>
      </c>
      <c r="H71" t="s">
        <v>74</v>
      </c>
      <c r="I71" t="s">
        <v>1543</v>
      </c>
      <c r="J71" t="s">
        <v>107</v>
      </c>
      <c r="K71" t="s">
        <v>74</v>
      </c>
      <c r="L71" t="s">
        <v>74</v>
      </c>
      <c r="M71" t="s">
        <v>78</v>
      </c>
      <c r="N71" t="s">
        <v>79</v>
      </c>
      <c r="O71" t="s">
        <v>74</v>
      </c>
      <c r="P71" t="s">
        <v>74</v>
      </c>
      <c r="Q71" t="s">
        <v>74</v>
      </c>
      <c r="R71" t="s">
        <v>74</v>
      </c>
      <c r="S71" t="s">
        <v>74</v>
      </c>
      <c r="T71" t="s">
        <v>1544</v>
      </c>
      <c r="U71" t="s">
        <v>1545</v>
      </c>
      <c r="V71" t="s">
        <v>1546</v>
      </c>
      <c r="W71" t="s">
        <v>1547</v>
      </c>
      <c r="X71" t="s">
        <v>1548</v>
      </c>
      <c r="Y71" t="s">
        <v>1549</v>
      </c>
      <c r="Z71" t="s">
        <v>1550</v>
      </c>
      <c r="AA71" t="s">
        <v>74</v>
      </c>
      <c r="AB71" t="s">
        <v>74</v>
      </c>
      <c r="AC71" t="s">
        <v>74</v>
      </c>
      <c r="AD71" t="s">
        <v>74</v>
      </c>
      <c r="AE71" t="s">
        <v>74</v>
      </c>
      <c r="AF71" t="s">
        <v>74</v>
      </c>
      <c r="AG71">
        <v>77</v>
      </c>
      <c r="AH71">
        <v>3</v>
      </c>
      <c r="AI71">
        <v>3</v>
      </c>
      <c r="AJ71">
        <v>5</v>
      </c>
      <c r="AK71">
        <v>8</v>
      </c>
      <c r="AL71" t="s">
        <v>274</v>
      </c>
      <c r="AM71" t="s">
        <v>117</v>
      </c>
      <c r="AN71" t="s">
        <v>275</v>
      </c>
      <c r="AO71" t="s">
        <v>119</v>
      </c>
      <c r="AP71" t="s">
        <v>120</v>
      </c>
      <c r="AQ71" t="s">
        <v>74</v>
      </c>
      <c r="AR71" t="s">
        <v>121</v>
      </c>
      <c r="AS71" t="s">
        <v>122</v>
      </c>
      <c r="AT71" t="s">
        <v>369</v>
      </c>
      <c r="AU71">
        <v>2021</v>
      </c>
      <c r="AV71">
        <v>61</v>
      </c>
      <c r="AW71" t="s">
        <v>74</v>
      </c>
      <c r="AX71" t="s">
        <v>74</v>
      </c>
      <c r="AY71" t="s">
        <v>74</v>
      </c>
      <c r="AZ71" t="s">
        <v>74</v>
      </c>
      <c r="BA71" t="s">
        <v>74</v>
      </c>
      <c r="BB71" t="s">
        <v>74</v>
      </c>
      <c r="BC71" t="s">
        <v>74</v>
      </c>
      <c r="BD71">
        <v>101244</v>
      </c>
      <c r="BE71" t="s">
        <v>1551</v>
      </c>
      <c r="BF71" t="str">
        <f>HYPERLINK("http://dx.doi.org/10.1016/j.ecoinf.2021.101244","http://dx.doi.org/10.1016/j.ecoinf.2021.101244")</f>
        <v>http://dx.doi.org/10.1016/j.ecoinf.2021.101244</v>
      </c>
      <c r="BG71" t="s">
        <v>74</v>
      </c>
      <c r="BH71" t="s">
        <v>1552</v>
      </c>
      <c r="BI71">
        <v>12</v>
      </c>
      <c r="BJ71" t="s">
        <v>125</v>
      </c>
      <c r="BK71" t="s">
        <v>98</v>
      </c>
      <c r="BL71" t="s">
        <v>126</v>
      </c>
      <c r="BM71" t="s">
        <v>1553</v>
      </c>
      <c r="BN71" t="s">
        <v>74</v>
      </c>
      <c r="BO71" t="s">
        <v>74</v>
      </c>
      <c r="BP71" t="s">
        <v>74</v>
      </c>
      <c r="BQ71" t="s">
        <v>74</v>
      </c>
      <c r="BR71" t="s">
        <v>102</v>
      </c>
      <c r="BS71" t="s">
        <v>1554</v>
      </c>
      <c r="BT71" t="str">
        <f>HYPERLINK("https%3A%2F%2Fwww.webofscience.com%2Fwos%2Fwoscc%2Ffull-record%2FWOS:000632605900009","View Full Record in Web of Science")</f>
        <v>View Full Record in Web of Science</v>
      </c>
    </row>
    <row r="72" spans="1:72" x14ac:dyDescent="0.25">
      <c r="A72" t="s">
        <v>72</v>
      </c>
      <c r="B72" t="s">
        <v>1555</v>
      </c>
      <c r="C72" t="s">
        <v>74</v>
      </c>
      <c r="D72" t="s">
        <v>74</v>
      </c>
      <c r="E72" t="s">
        <v>74</v>
      </c>
      <c r="F72" t="s">
        <v>1556</v>
      </c>
      <c r="G72" t="s">
        <v>74</v>
      </c>
      <c r="H72" t="s">
        <v>74</v>
      </c>
      <c r="I72" t="s">
        <v>1557</v>
      </c>
      <c r="J72" t="s">
        <v>539</v>
      </c>
      <c r="K72" t="s">
        <v>74</v>
      </c>
      <c r="L72" t="s">
        <v>74</v>
      </c>
      <c r="M72" t="s">
        <v>78</v>
      </c>
      <c r="N72" t="s">
        <v>79</v>
      </c>
      <c r="O72" t="s">
        <v>74</v>
      </c>
      <c r="P72" t="s">
        <v>74</v>
      </c>
      <c r="Q72" t="s">
        <v>74</v>
      </c>
      <c r="R72" t="s">
        <v>74</v>
      </c>
      <c r="S72" t="s">
        <v>74</v>
      </c>
      <c r="T72" t="s">
        <v>1558</v>
      </c>
      <c r="U72" t="s">
        <v>1559</v>
      </c>
      <c r="V72" t="s">
        <v>1560</v>
      </c>
      <c r="W72" t="s">
        <v>1561</v>
      </c>
      <c r="X72" t="s">
        <v>1562</v>
      </c>
      <c r="Y72" t="s">
        <v>1563</v>
      </c>
      <c r="Z72" t="s">
        <v>1564</v>
      </c>
      <c r="AA72" t="s">
        <v>74</v>
      </c>
      <c r="AB72" t="s">
        <v>1565</v>
      </c>
      <c r="AC72" t="s">
        <v>74</v>
      </c>
      <c r="AD72" t="s">
        <v>74</v>
      </c>
      <c r="AE72" t="s">
        <v>74</v>
      </c>
      <c r="AF72" t="s">
        <v>74</v>
      </c>
      <c r="AG72">
        <v>101</v>
      </c>
      <c r="AH72">
        <v>3</v>
      </c>
      <c r="AI72">
        <v>4</v>
      </c>
      <c r="AJ72">
        <v>1</v>
      </c>
      <c r="AK72">
        <v>13</v>
      </c>
      <c r="AL72" t="s">
        <v>249</v>
      </c>
      <c r="AM72" t="s">
        <v>295</v>
      </c>
      <c r="AN72" t="s">
        <v>296</v>
      </c>
      <c r="AO72" t="s">
        <v>551</v>
      </c>
      <c r="AP72" t="s">
        <v>552</v>
      </c>
      <c r="AQ72" t="s">
        <v>74</v>
      </c>
      <c r="AR72" t="s">
        <v>553</v>
      </c>
      <c r="AS72" t="s">
        <v>554</v>
      </c>
      <c r="AT72" t="s">
        <v>256</v>
      </c>
      <c r="AU72">
        <v>2021</v>
      </c>
      <c r="AV72">
        <v>193</v>
      </c>
      <c r="AW72">
        <v>8</v>
      </c>
      <c r="AX72" t="s">
        <v>74</v>
      </c>
      <c r="AY72" t="s">
        <v>74</v>
      </c>
      <c r="AZ72" t="s">
        <v>74</v>
      </c>
      <c r="BA72" t="s">
        <v>74</v>
      </c>
      <c r="BB72" t="s">
        <v>74</v>
      </c>
      <c r="BC72" t="s">
        <v>74</v>
      </c>
      <c r="BD72">
        <v>532</v>
      </c>
      <c r="BE72" t="s">
        <v>1566</v>
      </c>
      <c r="BF72" t="str">
        <f>HYPERLINK("http://dx.doi.org/10.1007/s10661-021-09323-4","http://dx.doi.org/10.1007/s10661-021-09323-4")</f>
        <v>http://dx.doi.org/10.1007/s10661-021-09323-4</v>
      </c>
      <c r="BG72" t="s">
        <v>74</v>
      </c>
      <c r="BH72" t="s">
        <v>74</v>
      </c>
      <c r="BI72">
        <v>24</v>
      </c>
      <c r="BJ72" t="s">
        <v>397</v>
      </c>
      <c r="BK72" t="s">
        <v>98</v>
      </c>
      <c r="BL72" t="s">
        <v>126</v>
      </c>
      <c r="BM72" t="s">
        <v>1567</v>
      </c>
      <c r="BN72">
        <v>34324089</v>
      </c>
      <c r="BO72" t="s">
        <v>74</v>
      </c>
      <c r="BP72" t="s">
        <v>74</v>
      </c>
      <c r="BQ72" t="s">
        <v>74</v>
      </c>
      <c r="BR72" t="s">
        <v>102</v>
      </c>
      <c r="BS72" t="s">
        <v>1568</v>
      </c>
      <c r="BT72" t="str">
        <f>HYPERLINK("https%3A%2F%2Fwww.webofscience.com%2Fwos%2Fwoscc%2Ffull-record%2FWOS:000691492000003","View Full Record in Web of Science")</f>
        <v>View Full Record in Web of Science</v>
      </c>
    </row>
    <row r="73" spans="1:72" x14ac:dyDescent="0.25">
      <c r="A73" t="s">
        <v>72</v>
      </c>
      <c r="B73" t="s">
        <v>1569</v>
      </c>
      <c r="C73" t="s">
        <v>74</v>
      </c>
      <c r="D73" t="s">
        <v>74</v>
      </c>
      <c r="E73" t="s">
        <v>74</v>
      </c>
      <c r="F73" t="s">
        <v>1570</v>
      </c>
      <c r="G73" t="s">
        <v>74</v>
      </c>
      <c r="H73" t="s">
        <v>74</v>
      </c>
      <c r="I73" t="s">
        <v>1571</v>
      </c>
      <c r="J73" t="s">
        <v>1572</v>
      </c>
      <c r="K73" t="s">
        <v>74</v>
      </c>
      <c r="L73" t="s">
        <v>74</v>
      </c>
      <c r="M73" t="s">
        <v>78</v>
      </c>
      <c r="N73" t="s">
        <v>79</v>
      </c>
      <c r="O73" t="s">
        <v>74</v>
      </c>
      <c r="P73" t="s">
        <v>74</v>
      </c>
      <c r="Q73" t="s">
        <v>74</v>
      </c>
      <c r="R73" t="s">
        <v>74</v>
      </c>
      <c r="S73" t="s">
        <v>74</v>
      </c>
      <c r="T73" t="s">
        <v>1573</v>
      </c>
      <c r="U73" t="s">
        <v>1574</v>
      </c>
      <c r="V73" t="s">
        <v>1575</v>
      </c>
      <c r="W73" t="s">
        <v>1576</v>
      </c>
      <c r="X73" t="s">
        <v>1577</v>
      </c>
      <c r="Y73" t="s">
        <v>1578</v>
      </c>
      <c r="Z73" t="s">
        <v>1579</v>
      </c>
      <c r="AA73" t="s">
        <v>1580</v>
      </c>
      <c r="AB73" t="s">
        <v>1581</v>
      </c>
      <c r="AC73" t="s">
        <v>1582</v>
      </c>
      <c r="AD73" t="s">
        <v>1582</v>
      </c>
      <c r="AE73" t="s">
        <v>1583</v>
      </c>
      <c r="AF73" t="s">
        <v>74</v>
      </c>
      <c r="AG73">
        <v>76</v>
      </c>
      <c r="AH73">
        <v>5</v>
      </c>
      <c r="AI73">
        <v>6</v>
      </c>
      <c r="AJ73">
        <v>4</v>
      </c>
      <c r="AK73">
        <v>15</v>
      </c>
      <c r="AL73" t="s">
        <v>249</v>
      </c>
      <c r="AM73" t="s">
        <v>295</v>
      </c>
      <c r="AN73" t="s">
        <v>296</v>
      </c>
      <c r="AO73" t="s">
        <v>1584</v>
      </c>
      <c r="AP73" t="s">
        <v>1585</v>
      </c>
      <c r="AQ73" t="s">
        <v>74</v>
      </c>
      <c r="AR73" t="s">
        <v>1586</v>
      </c>
      <c r="AS73" t="s">
        <v>1587</v>
      </c>
      <c r="AT73" t="s">
        <v>148</v>
      </c>
      <c r="AU73">
        <v>2021</v>
      </c>
      <c r="AV73">
        <v>23</v>
      </c>
      <c r="AW73">
        <v>9</v>
      </c>
      <c r="AX73" t="s">
        <v>74</v>
      </c>
      <c r="AY73" t="s">
        <v>74</v>
      </c>
      <c r="AZ73" t="s">
        <v>74</v>
      </c>
      <c r="BA73" t="s">
        <v>74</v>
      </c>
      <c r="BB73">
        <v>2763</v>
      </c>
      <c r="BC73">
        <v>2779</v>
      </c>
      <c r="BD73" t="s">
        <v>74</v>
      </c>
      <c r="BE73" t="s">
        <v>1588</v>
      </c>
      <c r="BF73" t="str">
        <f>HYPERLINK("http://dx.doi.org/10.1007/s10530-021-02534-3","http://dx.doi.org/10.1007/s10530-021-02534-3")</f>
        <v>http://dx.doi.org/10.1007/s10530-021-02534-3</v>
      </c>
      <c r="BG73" t="s">
        <v>74</v>
      </c>
      <c r="BH73" t="s">
        <v>813</v>
      </c>
      <c r="BI73">
        <v>17</v>
      </c>
      <c r="BJ73" t="s">
        <v>596</v>
      </c>
      <c r="BK73" t="s">
        <v>1196</v>
      </c>
      <c r="BL73" t="s">
        <v>304</v>
      </c>
      <c r="BM73" t="s">
        <v>1589</v>
      </c>
      <c r="BN73" t="s">
        <v>74</v>
      </c>
      <c r="BO73" t="s">
        <v>74</v>
      </c>
      <c r="BP73" t="s">
        <v>74</v>
      </c>
      <c r="BQ73" t="s">
        <v>74</v>
      </c>
      <c r="BR73" t="s">
        <v>102</v>
      </c>
      <c r="BS73" t="s">
        <v>1590</v>
      </c>
      <c r="BT73" t="str">
        <f>HYPERLINK("https%3A%2F%2Fwww.webofscience.com%2Fwos%2Fwoscc%2Ffull-record%2FWOS:000640951500001","View Full Record in Web of Science")</f>
        <v>View Full Record in Web of Science</v>
      </c>
    </row>
    <row r="74" spans="1:72" x14ac:dyDescent="0.25">
      <c r="A74" t="s">
        <v>72</v>
      </c>
      <c r="B74" t="s">
        <v>1591</v>
      </c>
      <c r="C74" t="s">
        <v>74</v>
      </c>
      <c r="D74" t="s">
        <v>74</v>
      </c>
      <c r="E74" t="s">
        <v>74</v>
      </c>
      <c r="F74" t="s">
        <v>1592</v>
      </c>
      <c r="G74" t="s">
        <v>74</v>
      </c>
      <c r="H74" t="s">
        <v>74</v>
      </c>
      <c r="I74" t="s">
        <v>1593</v>
      </c>
      <c r="J74" t="s">
        <v>1594</v>
      </c>
      <c r="K74" t="s">
        <v>74</v>
      </c>
      <c r="L74" t="s">
        <v>74</v>
      </c>
      <c r="M74" t="s">
        <v>78</v>
      </c>
      <c r="N74" t="s">
        <v>79</v>
      </c>
      <c r="O74" t="s">
        <v>74</v>
      </c>
      <c r="P74" t="s">
        <v>74</v>
      </c>
      <c r="Q74" t="s">
        <v>74</v>
      </c>
      <c r="R74" t="s">
        <v>74</v>
      </c>
      <c r="S74" t="s">
        <v>74</v>
      </c>
      <c r="T74" t="s">
        <v>1595</v>
      </c>
      <c r="U74" t="s">
        <v>1596</v>
      </c>
      <c r="V74" t="s">
        <v>1597</v>
      </c>
      <c r="W74" t="s">
        <v>1598</v>
      </c>
      <c r="X74" t="s">
        <v>1599</v>
      </c>
      <c r="Y74" t="s">
        <v>1600</v>
      </c>
      <c r="Z74" t="s">
        <v>1601</v>
      </c>
      <c r="AA74" t="s">
        <v>1602</v>
      </c>
      <c r="AB74" t="s">
        <v>1603</v>
      </c>
      <c r="AC74" t="s">
        <v>1604</v>
      </c>
      <c r="AD74" t="s">
        <v>1604</v>
      </c>
      <c r="AE74" t="s">
        <v>1605</v>
      </c>
      <c r="AF74" t="s">
        <v>74</v>
      </c>
      <c r="AG74">
        <v>34</v>
      </c>
      <c r="AH74">
        <v>80</v>
      </c>
      <c r="AI74">
        <v>87</v>
      </c>
      <c r="AJ74">
        <v>6</v>
      </c>
      <c r="AK74">
        <v>212</v>
      </c>
      <c r="AL74" t="s">
        <v>1187</v>
      </c>
      <c r="AM74" t="s">
        <v>1188</v>
      </c>
      <c r="AN74" t="s">
        <v>1189</v>
      </c>
      <c r="AO74" t="s">
        <v>1606</v>
      </c>
      <c r="AP74" t="s">
        <v>1607</v>
      </c>
      <c r="AQ74" t="s">
        <v>74</v>
      </c>
      <c r="AR74" t="s">
        <v>1608</v>
      </c>
      <c r="AS74" t="s">
        <v>1609</v>
      </c>
      <c r="AT74" t="s">
        <v>228</v>
      </c>
      <c r="AU74">
        <v>2014</v>
      </c>
      <c r="AV74">
        <v>28</v>
      </c>
      <c r="AW74">
        <v>1</v>
      </c>
      <c r="AX74" t="s">
        <v>74</v>
      </c>
      <c r="AY74" t="s">
        <v>74</v>
      </c>
      <c r="AZ74" t="s">
        <v>74</v>
      </c>
      <c r="BA74" t="s">
        <v>74</v>
      </c>
      <c r="BB74">
        <v>87</v>
      </c>
      <c r="BC74">
        <v>94</v>
      </c>
      <c r="BD74" t="s">
        <v>74</v>
      </c>
      <c r="BE74" t="s">
        <v>1610</v>
      </c>
      <c r="BF74" t="str">
        <f>HYPERLINK("http://dx.doi.org/10.1111/cobi.12135","http://dx.doi.org/10.1111/cobi.12135")</f>
        <v>http://dx.doi.org/10.1111/cobi.12135</v>
      </c>
      <c r="BG74" t="s">
        <v>74</v>
      </c>
      <c r="BH74" t="s">
        <v>74</v>
      </c>
      <c r="BI74">
        <v>8</v>
      </c>
      <c r="BJ74" t="s">
        <v>303</v>
      </c>
      <c r="BK74" t="s">
        <v>98</v>
      </c>
      <c r="BL74" t="s">
        <v>304</v>
      </c>
      <c r="BM74" t="s">
        <v>1611</v>
      </c>
      <c r="BN74">
        <v>23992599</v>
      </c>
      <c r="BO74" t="s">
        <v>74</v>
      </c>
      <c r="BP74" t="s">
        <v>74</v>
      </c>
      <c r="BQ74" t="s">
        <v>74</v>
      </c>
      <c r="BR74" t="s">
        <v>102</v>
      </c>
      <c r="BS74" t="s">
        <v>1612</v>
      </c>
      <c r="BT74" t="str">
        <f>HYPERLINK("https%3A%2F%2Fwww.webofscience.com%2Fwos%2Fwoscc%2Ffull-record%2FWOS:000330265900010","View Full Record in Web of Science")</f>
        <v>View Full Record in Web of Science</v>
      </c>
    </row>
    <row r="75" spans="1:72" x14ac:dyDescent="0.25">
      <c r="A75" t="s">
        <v>72</v>
      </c>
      <c r="B75" t="s">
        <v>1613</v>
      </c>
      <c r="C75" t="s">
        <v>74</v>
      </c>
      <c r="D75" t="s">
        <v>74</v>
      </c>
      <c r="E75" t="s">
        <v>74</v>
      </c>
      <c r="F75" t="s">
        <v>1614</v>
      </c>
      <c r="G75" t="s">
        <v>74</v>
      </c>
      <c r="H75" t="s">
        <v>74</v>
      </c>
      <c r="I75" t="s">
        <v>1615</v>
      </c>
      <c r="J75" t="s">
        <v>562</v>
      </c>
      <c r="K75" t="s">
        <v>74</v>
      </c>
      <c r="L75" t="s">
        <v>74</v>
      </c>
      <c r="M75" t="s">
        <v>78</v>
      </c>
      <c r="N75" t="s">
        <v>79</v>
      </c>
      <c r="O75" t="s">
        <v>74</v>
      </c>
      <c r="P75" t="s">
        <v>74</v>
      </c>
      <c r="Q75" t="s">
        <v>74</v>
      </c>
      <c r="R75" t="s">
        <v>74</v>
      </c>
      <c r="S75" t="s">
        <v>74</v>
      </c>
      <c r="T75" t="s">
        <v>1616</v>
      </c>
      <c r="U75" t="s">
        <v>1617</v>
      </c>
      <c r="V75" t="s">
        <v>1618</v>
      </c>
      <c r="W75" t="s">
        <v>1619</v>
      </c>
      <c r="X75" t="s">
        <v>1620</v>
      </c>
      <c r="Y75" t="s">
        <v>1621</v>
      </c>
      <c r="Z75" t="s">
        <v>1622</v>
      </c>
      <c r="AA75" t="s">
        <v>74</v>
      </c>
      <c r="AB75" t="s">
        <v>74</v>
      </c>
      <c r="AC75" t="s">
        <v>74</v>
      </c>
      <c r="AD75" t="s">
        <v>74</v>
      </c>
      <c r="AE75" t="s">
        <v>74</v>
      </c>
      <c r="AF75" t="s">
        <v>74</v>
      </c>
      <c r="AG75">
        <v>135</v>
      </c>
      <c r="AH75">
        <v>4</v>
      </c>
      <c r="AI75">
        <v>4</v>
      </c>
      <c r="AJ75">
        <v>8</v>
      </c>
      <c r="AK75">
        <v>12</v>
      </c>
      <c r="AL75" t="s">
        <v>249</v>
      </c>
      <c r="AM75" t="s">
        <v>250</v>
      </c>
      <c r="AN75" t="s">
        <v>251</v>
      </c>
      <c r="AO75" t="s">
        <v>74</v>
      </c>
      <c r="AP75" t="s">
        <v>572</v>
      </c>
      <c r="AQ75" t="s">
        <v>74</v>
      </c>
      <c r="AR75" t="s">
        <v>573</v>
      </c>
      <c r="AS75" t="s">
        <v>574</v>
      </c>
      <c r="AT75" t="s">
        <v>1623</v>
      </c>
      <c r="AU75">
        <v>2023</v>
      </c>
      <c r="AV75">
        <v>12</v>
      </c>
      <c r="AW75">
        <v>1</v>
      </c>
      <c r="AX75" t="s">
        <v>74</v>
      </c>
      <c r="AY75" t="s">
        <v>74</v>
      </c>
      <c r="AZ75" t="s">
        <v>74</v>
      </c>
      <c r="BA75" t="s">
        <v>74</v>
      </c>
      <c r="BB75" t="s">
        <v>74</v>
      </c>
      <c r="BC75" t="s">
        <v>74</v>
      </c>
      <c r="BD75">
        <v>8</v>
      </c>
      <c r="BE75" t="s">
        <v>1624</v>
      </c>
      <c r="BF75" t="str">
        <f>HYPERLINK("http://dx.doi.org/10.1186/s13717-023-00423-2","http://dx.doi.org/10.1186/s13717-023-00423-2")</f>
        <v>http://dx.doi.org/10.1186/s13717-023-00423-2</v>
      </c>
      <c r="BG75" t="s">
        <v>74</v>
      </c>
      <c r="BH75" t="s">
        <v>74</v>
      </c>
      <c r="BI75">
        <v>30</v>
      </c>
      <c r="BJ75" t="s">
        <v>421</v>
      </c>
      <c r="BK75" t="s">
        <v>98</v>
      </c>
      <c r="BL75" t="s">
        <v>126</v>
      </c>
      <c r="BM75" t="s">
        <v>1625</v>
      </c>
      <c r="BN75" t="s">
        <v>74</v>
      </c>
      <c r="BO75" t="s">
        <v>423</v>
      </c>
      <c r="BP75" t="s">
        <v>74</v>
      </c>
      <c r="BQ75" t="s">
        <v>74</v>
      </c>
      <c r="BR75" t="s">
        <v>102</v>
      </c>
      <c r="BS75" t="s">
        <v>1626</v>
      </c>
      <c r="BT75" t="str">
        <f>HYPERLINK("https%3A%2F%2Fwww.webofscience.com%2Fwos%2Fwoscc%2Ffull-record%2FWOS:000939663000001","View Full Record in Web of Science")</f>
        <v>View Full Record in Web of Science</v>
      </c>
    </row>
    <row r="76" spans="1:72" x14ac:dyDescent="0.25">
      <c r="A76" t="s">
        <v>72</v>
      </c>
      <c r="B76" t="s">
        <v>1627</v>
      </c>
      <c r="C76" t="s">
        <v>74</v>
      </c>
      <c r="D76" t="s">
        <v>74</v>
      </c>
      <c r="E76" t="s">
        <v>74</v>
      </c>
      <c r="F76" t="s">
        <v>1628</v>
      </c>
      <c r="G76" t="s">
        <v>74</v>
      </c>
      <c r="H76" t="s">
        <v>74</v>
      </c>
      <c r="I76" t="s">
        <v>1629</v>
      </c>
      <c r="J76" t="s">
        <v>1074</v>
      </c>
      <c r="K76" t="s">
        <v>74</v>
      </c>
      <c r="L76" t="s">
        <v>74</v>
      </c>
      <c r="M76" t="s">
        <v>78</v>
      </c>
      <c r="N76" t="s">
        <v>1630</v>
      </c>
      <c r="O76" t="s">
        <v>74</v>
      </c>
      <c r="P76" t="s">
        <v>74</v>
      </c>
      <c r="Q76" t="s">
        <v>74</v>
      </c>
      <c r="R76" t="s">
        <v>74</v>
      </c>
      <c r="S76" t="s">
        <v>74</v>
      </c>
      <c r="T76" t="s">
        <v>1631</v>
      </c>
      <c r="U76" t="s">
        <v>1632</v>
      </c>
      <c r="V76" t="s">
        <v>1633</v>
      </c>
      <c r="W76" t="s">
        <v>1634</v>
      </c>
      <c r="X76" t="s">
        <v>1635</v>
      </c>
      <c r="Y76" t="s">
        <v>1636</v>
      </c>
      <c r="Z76" t="s">
        <v>1637</v>
      </c>
      <c r="AA76" t="s">
        <v>74</v>
      </c>
      <c r="AB76" t="s">
        <v>74</v>
      </c>
      <c r="AC76" t="s">
        <v>74</v>
      </c>
      <c r="AD76" t="s">
        <v>74</v>
      </c>
      <c r="AE76" t="s">
        <v>74</v>
      </c>
      <c r="AF76" t="s">
        <v>74</v>
      </c>
      <c r="AG76">
        <v>56</v>
      </c>
      <c r="AH76">
        <v>3</v>
      </c>
      <c r="AI76">
        <v>3</v>
      </c>
      <c r="AJ76">
        <v>5</v>
      </c>
      <c r="AK76">
        <v>21</v>
      </c>
      <c r="AL76" t="s">
        <v>1086</v>
      </c>
      <c r="AM76" t="s">
        <v>1087</v>
      </c>
      <c r="AN76" t="s">
        <v>1088</v>
      </c>
      <c r="AO76" t="s">
        <v>1089</v>
      </c>
      <c r="AP76" t="s">
        <v>1090</v>
      </c>
      <c r="AQ76" t="s">
        <v>74</v>
      </c>
      <c r="AR76" t="s">
        <v>1091</v>
      </c>
      <c r="AS76" t="s">
        <v>1092</v>
      </c>
      <c r="AT76" t="s">
        <v>1638</v>
      </c>
      <c r="AU76">
        <v>2022</v>
      </c>
      <c r="AV76" t="s">
        <v>74</v>
      </c>
      <c r="AW76" t="s">
        <v>74</v>
      </c>
      <c r="AX76" t="s">
        <v>74</v>
      </c>
      <c r="AY76" t="s">
        <v>74</v>
      </c>
      <c r="AZ76" t="s">
        <v>74</v>
      </c>
      <c r="BA76" t="s">
        <v>74</v>
      </c>
      <c r="BB76" t="s">
        <v>74</v>
      </c>
      <c r="BC76" t="s">
        <v>74</v>
      </c>
      <c r="BD76" t="s">
        <v>74</v>
      </c>
      <c r="BE76" t="s">
        <v>1639</v>
      </c>
      <c r="BF76" t="str">
        <f>HYPERLINK("http://dx.doi.org/10.1007/s11356-022-19459-6","http://dx.doi.org/10.1007/s11356-022-19459-6")</f>
        <v>http://dx.doi.org/10.1007/s11356-022-19459-6</v>
      </c>
      <c r="BG76" t="s">
        <v>74</v>
      </c>
      <c r="BH76" t="s">
        <v>1640</v>
      </c>
      <c r="BI76">
        <v>14</v>
      </c>
      <c r="BJ76" t="s">
        <v>397</v>
      </c>
      <c r="BK76" t="s">
        <v>98</v>
      </c>
      <c r="BL76" t="s">
        <v>126</v>
      </c>
      <c r="BM76" t="s">
        <v>1641</v>
      </c>
      <c r="BN76">
        <v>35235120</v>
      </c>
      <c r="BO76" t="s">
        <v>74</v>
      </c>
      <c r="BP76" t="s">
        <v>74</v>
      </c>
      <c r="BQ76" t="s">
        <v>74</v>
      </c>
      <c r="BR76" t="s">
        <v>102</v>
      </c>
      <c r="BS76" t="s">
        <v>1642</v>
      </c>
      <c r="BT76" t="str">
        <f>HYPERLINK("https%3A%2F%2Fwww.webofscience.com%2Fwos%2Fwoscc%2Ffull-record%2FWOS:000763334400003","View Full Record in Web of Science")</f>
        <v>View Full Record in Web of Science</v>
      </c>
    </row>
    <row r="77" spans="1:72" x14ac:dyDescent="0.25">
      <c r="A77" t="s">
        <v>72</v>
      </c>
      <c r="B77" t="s">
        <v>1643</v>
      </c>
      <c r="C77" t="s">
        <v>74</v>
      </c>
      <c r="D77" t="s">
        <v>74</v>
      </c>
      <c r="E77" t="s">
        <v>74</v>
      </c>
      <c r="F77" t="s">
        <v>1644</v>
      </c>
      <c r="G77" t="s">
        <v>74</v>
      </c>
      <c r="H77" t="s">
        <v>74</v>
      </c>
      <c r="I77" t="s">
        <v>1645</v>
      </c>
      <c r="J77" t="s">
        <v>1646</v>
      </c>
      <c r="K77" t="s">
        <v>74</v>
      </c>
      <c r="L77" t="s">
        <v>74</v>
      </c>
      <c r="M77" t="s">
        <v>78</v>
      </c>
      <c r="N77" t="s">
        <v>79</v>
      </c>
      <c r="O77" t="s">
        <v>74</v>
      </c>
      <c r="P77" t="s">
        <v>74</v>
      </c>
      <c r="Q77" t="s">
        <v>74</v>
      </c>
      <c r="R77" t="s">
        <v>74</v>
      </c>
      <c r="S77" t="s">
        <v>74</v>
      </c>
      <c r="T77" t="s">
        <v>1647</v>
      </c>
      <c r="U77" t="s">
        <v>1648</v>
      </c>
      <c r="V77" t="s">
        <v>1649</v>
      </c>
      <c r="W77" t="s">
        <v>1650</v>
      </c>
      <c r="X77" t="s">
        <v>1651</v>
      </c>
      <c r="Y77" t="s">
        <v>1652</v>
      </c>
      <c r="Z77" t="s">
        <v>1653</v>
      </c>
      <c r="AA77" t="s">
        <v>1654</v>
      </c>
      <c r="AB77" t="s">
        <v>1655</v>
      </c>
      <c r="AC77" t="s">
        <v>74</v>
      </c>
      <c r="AD77" t="s">
        <v>74</v>
      </c>
      <c r="AE77" t="s">
        <v>74</v>
      </c>
      <c r="AF77" t="s">
        <v>74</v>
      </c>
      <c r="AG77">
        <v>93</v>
      </c>
      <c r="AH77">
        <v>2</v>
      </c>
      <c r="AI77">
        <v>2</v>
      </c>
      <c r="AJ77">
        <v>0</v>
      </c>
      <c r="AK77">
        <v>7</v>
      </c>
      <c r="AL77" t="s">
        <v>274</v>
      </c>
      <c r="AM77" t="s">
        <v>117</v>
      </c>
      <c r="AN77" t="s">
        <v>275</v>
      </c>
      <c r="AO77" t="s">
        <v>1656</v>
      </c>
      <c r="AP77" t="s">
        <v>74</v>
      </c>
      <c r="AQ77" t="s">
        <v>74</v>
      </c>
      <c r="AR77" t="s">
        <v>1657</v>
      </c>
      <c r="AS77" t="s">
        <v>1658</v>
      </c>
      <c r="AT77" t="s">
        <v>1194</v>
      </c>
      <c r="AU77">
        <v>2021</v>
      </c>
      <c r="AV77">
        <v>41</v>
      </c>
      <c r="AW77" t="s">
        <v>74</v>
      </c>
      <c r="AX77" t="s">
        <v>74</v>
      </c>
      <c r="AY77" t="s">
        <v>74</v>
      </c>
      <c r="AZ77" t="s">
        <v>74</v>
      </c>
      <c r="BA77" t="s">
        <v>74</v>
      </c>
      <c r="BB77" t="s">
        <v>74</v>
      </c>
      <c r="BC77" t="s">
        <v>74</v>
      </c>
      <c r="BD77">
        <v>101619</v>
      </c>
      <c r="BE77" t="s">
        <v>1659</v>
      </c>
      <c r="BF77" t="str">
        <f>HYPERLINK("http://dx.doi.org/10.1016/j.rsma.2021.101619","http://dx.doi.org/10.1016/j.rsma.2021.101619")</f>
        <v>http://dx.doi.org/10.1016/j.rsma.2021.101619</v>
      </c>
      <c r="BG77" t="s">
        <v>74</v>
      </c>
      <c r="BH77" t="s">
        <v>206</v>
      </c>
      <c r="BI77">
        <v>8</v>
      </c>
      <c r="BJ77" t="s">
        <v>1660</v>
      </c>
      <c r="BK77" t="s">
        <v>98</v>
      </c>
      <c r="BL77" t="s">
        <v>1661</v>
      </c>
      <c r="BM77" t="s">
        <v>1662</v>
      </c>
      <c r="BN77" t="s">
        <v>74</v>
      </c>
      <c r="BO77" t="s">
        <v>74</v>
      </c>
      <c r="BP77" t="s">
        <v>74</v>
      </c>
      <c r="BQ77" t="s">
        <v>74</v>
      </c>
      <c r="BR77" t="s">
        <v>102</v>
      </c>
      <c r="BS77" t="s">
        <v>1663</v>
      </c>
      <c r="BT77" t="str">
        <f>HYPERLINK("https%3A%2F%2Fwww.webofscience.com%2Fwos%2Fwoscc%2Ffull-record%2FWOS:000615949100003","View Full Record in Web of Science")</f>
        <v>View Full Record in Web of Science</v>
      </c>
    </row>
    <row r="78" spans="1:72" x14ac:dyDescent="0.25">
      <c r="A78" t="s">
        <v>72</v>
      </c>
      <c r="B78" t="s">
        <v>1664</v>
      </c>
      <c r="C78" t="s">
        <v>74</v>
      </c>
      <c r="D78" t="s">
        <v>74</v>
      </c>
      <c r="E78" t="s">
        <v>74</v>
      </c>
      <c r="F78" t="s">
        <v>1665</v>
      </c>
      <c r="G78" t="s">
        <v>74</v>
      </c>
      <c r="H78" t="s">
        <v>74</v>
      </c>
      <c r="I78" t="s">
        <v>1666</v>
      </c>
      <c r="J78" t="s">
        <v>107</v>
      </c>
      <c r="K78" t="s">
        <v>74</v>
      </c>
      <c r="L78" t="s">
        <v>74</v>
      </c>
      <c r="M78" t="s">
        <v>78</v>
      </c>
      <c r="N78" t="s">
        <v>79</v>
      </c>
      <c r="O78" t="s">
        <v>74</v>
      </c>
      <c r="P78" t="s">
        <v>74</v>
      </c>
      <c r="Q78" t="s">
        <v>74</v>
      </c>
      <c r="R78" t="s">
        <v>74</v>
      </c>
      <c r="S78" t="s">
        <v>74</v>
      </c>
      <c r="T78" t="s">
        <v>1667</v>
      </c>
      <c r="U78" t="s">
        <v>1668</v>
      </c>
      <c r="V78" t="s">
        <v>1669</v>
      </c>
      <c r="W78" t="s">
        <v>1670</v>
      </c>
      <c r="X78" t="s">
        <v>1548</v>
      </c>
      <c r="Y78" t="s">
        <v>1671</v>
      </c>
      <c r="Z78" t="s">
        <v>1672</v>
      </c>
      <c r="AA78" t="s">
        <v>1673</v>
      </c>
      <c r="AB78" t="s">
        <v>1674</v>
      </c>
      <c r="AC78" t="s">
        <v>1675</v>
      </c>
      <c r="AD78" t="s">
        <v>1676</v>
      </c>
      <c r="AE78" t="s">
        <v>1677</v>
      </c>
      <c r="AF78" t="s">
        <v>74</v>
      </c>
      <c r="AG78">
        <v>164</v>
      </c>
      <c r="AH78">
        <v>4</v>
      </c>
      <c r="AI78">
        <v>4</v>
      </c>
      <c r="AJ78">
        <v>8</v>
      </c>
      <c r="AK78">
        <v>15</v>
      </c>
      <c r="AL78" t="s">
        <v>274</v>
      </c>
      <c r="AM78" t="s">
        <v>117</v>
      </c>
      <c r="AN78" t="s">
        <v>275</v>
      </c>
      <c r="AO78" t="s">
        <v>119</v>
      </c>
      <c r="AP78" t="s">
        <v>120</v>
      </c>
      <c r="AQ78" t="s">
        <v>74</v>
      </c>
      <c r="AR78" t="s">
        <v>121</v>
      </c>
      <c r="AS78" t="s">
        <v>122</v>
      </c>
      <c r="AT78" t="s">
        <v>437</v>
      </c>
      <c r="AU78">
        <v>2022</v>
      </c>
      <c r="AV78">
        <v>72</v>
      </c>
      <c r="AW78" t="s">
        <v>74</v>
      </c>
      <c r="AX78" t="s">
        <v>74</v>
      </c>
      <c r="AY78" t="s">
        <v>74</v>
      </c>
      <c r="AZ78" t="s">
        <v>74</v>
      </c>
      <c r="BA78" t="s">
        <v>74</v>
      </c>
      <c r="BB78" t="s">
        <v>74</v>
      </c>
      <c r="BC78" t="s">
        <v>74</v>
      </c>
      <c r="BD78">
        <v>101824</v>
      </c>
      <c r="BE78" t="s">
        <v>1678</v>
      </c>
      <c r="BF78" t="str">
        <f>HYPERLINK("http://dx.doi.org/10.1016/j.ecoinf.2022.101824","http://dx.doi.org/10.1016/j.ecoinf.2022.101824")</f>
        <v>http://dx.doi.org/10.1016/j.ecoinf.2022.101824</v>
      </c>
      <c r="BG78" t="s">
        <v>74</v>
      </c>
      <c r="BH78" t="s">
        <v>1679</v>
      </c>
      <c r="BI78">
        <v>15</v>
      </c>
      <c r="BJ78" t="s">
        <v>125</v>
      </c>
      <c r="BK78" t="s">
        <v>98</v>
      </c>
      <c r="BL78" t="s">
        <v>126</v>
      </c>
      <c r="BM78" t="s">
        <v>1680</v>
      </c>
      <c r="BN78" t="s">
        <v>74</v>
      </c>
      <c r="BO78" t="s">
        <v>74</v>
      </c>
      <c r="BP78" t="s">
        <v>74</v>
      </c>
      <c r="BQ78" t="s">
        <v>74</v>
      </c>
      <c r="BR78" t="s">
        <v>102</v>
      </c>
      <c r="BS78" t="s">
        <v>1681</v>
      </c>
      <c r="BT78" t="str">
        <f>HYPERLINK("https%3A%2F%2Fwww.webofscience.com%2Fwos%2Fwoscc%2Ffull-record%2FWOS:000880762700003","View Full Record in Web of Science")</f>
        <v>View Full Record in Web of Science</v>
      </c>
    </row>
    <row r="79" spans="1:72" x14ac:dyDescent="0.25">
      <c r="A79" t="s">
        <v>72</v>
      </c>
      <c r="B79" t="s">
        <v>1682</v>
      </c>
      <c r="C79" t="s">
        <v>74</v>
      </c>
      <c r="D79" t="s">
        <v>74</v>
      </c>
      <c r="E79" t="s">
        <v>74</v>
      </c>
      <c r="F79" t="s">
        <v>1683</v>
      </c>
      <c r="G79" t="s">
        <v>74</v>
      </c>
      <c r="H79" t="s">
        <v>74</v>
      </c>
      <c r="I79" t="s">
        <v>1684</v>
      </c>
      <c r="J79" t="s">
        <v>1140</v>
      </c>
      <c r="K79" t="s">
        <v>74</v>
      </c>
      <c r="L79" t="s">
        <v>74</v>
      </c>
      <c r="M79" t="s">
        <v>78</v>
      </c>
      <c r="N79" t="s">
        <v>79</v>
      </c>
      <c r="O79" t="s">
        <v>74</v>
      </c>
      <c r="P79" t="s">
        <v>74</v>
      </c>
      <c r="Q79" t="s">
        <v>74</v>
      </c>
      <c r="R79" t="s">
        <v>74</v>
      </c>
      <c r="S79" t="s">
        <v>74</v>
      </c>
      <c r="T79" t="s">
        <v>74</v>
      </c>
      <c r="U79" t="s">
        <v>1685</v>
      </c>
      <c r="V79" t="s">
        <v>1686</v>
      </c>
      <c r="W79" t="s">
        <v>1687</v>
      </c>
      <c r="X79" t="s">
        <v>1688</v>
      </c>
      <c r="Y79" t="s">
        <v>1689</v>
      </c>
      <c r="Z79" t="s">
        <v>1690</v>
      </c>
      <c r="AA79" t="s">
        <v>1691</v>
      </c>
      <c r="AB79" t="s">
        <v>1692</v>
      </c>
      <c r="AC79" t="s">
        <v>1693</v>
      </c>
      <c r="AD79" t="s">
        <v>1694</v>
      </c>
      <c r="AE79" t="s">
        <v>1695</v>
      </c>
      <c r="AF79" t="s">
        <v>74</v>
      </c>
      <c r="AG79">
        <v>82</v>
      </c>
      <c r="AH79">
        <v>6</v>
      </c>
      <c r="AI79">
        <v>7</v>
      </c>
      <c r="AJ79">
        <v>2</v>
      </c>
      <c r="AK79">
        <v>5</v>
      </c>
      <c r="AL79" t="s">
        <v>1152</v>
      </c>
      <c r="AM79" t="s">
        <v>1153</v>
      </c>
      <c r="AN79" t="s">
        <v>1154</v>
      </c>
      <c r="AO79" t="s">
        <v>1155</v>
      </c>
      <c r="AP79" t="s">
        <v>74</v>
      </c>
      <c r="AQ79" t="s">
        <v>74</v>
      </c>
      <c r="AR79" t="s">
        <v>1140</v>
      </c>
      <c r="AS79" t="s">
        <v>1156</v>
      </c>
      <c r="AT79" t="s">
        <v>1696</v>
      </c>
      <c r="AU79">
        <v>2021</v>
      </c>
      <c r="AV79">
        <v>16</v>
      </c>
      <c r="AW79">
        <v>5</v>
      </c>
      <c r="AX79" t="s">
        <v>74</v>
      </c>
      <c r="AY79" t="s">
        <v>74</v>
      </c>
      <c r="AZ79" t="s">
        <v>74</v>
      </c>
      <c r="BA79" t="s">
        <v>74</v>
      </c>
      <c r="BB79" t="s">
        <v>74</v>
      </c>
      <c r="BC79" t="s">
        <v>74</v>
      </c>
      <c r="BD79" t="s">
        <v>1697</v>
      </c>
      <c r="BE79" t="s">
        <v>1698</v>
      </c>
      <c r="BF79" t="str">
        <f>HYPERLINK("http://dx.doi.org/10.1371/journal.pone.0239690","http://dx.doi.org/10.1371/journal.pone.0239690")</f>
        <v>http://dx.doi.org/10.1371/journal.pone.0239690</v>
      </c>
      <c r="BG79" t="s">
        <v>74</v>
      </c>
      <c r="BH79" t="s">
        <v>74</v>
      </c>
      <c r="BI79">
        <v>15</v>
      </c>
      <c r="BJ79" t="s">
        <v>178</v>
      </c>
      <c r="BK79" t="s">
        <v>98</v>
      </c>
      <c r="BL79" t="s">
        <v>179</v>
      </c>
      <c r="BM79" t="s">
        <v>1699</v>
      </c>
      <c r="BN79">
        <v>33974622</v>
      </c>
      <c r="BO79" t="s">
        <v>1700</v>
      </c>
      <c r="BP79" t="s">
        <v>74</v>
      </c>
      <c r="BQ79" t="s">
        <v>74</v>
      </c>
      <c r="BR79" t="s">
        <v>102</v>
      </c>
      <c r="BS79" t="s">
        <v>1701</v>
      </c>
      <c r="BT79" t="str">
        <f>HYPERLINK("https%3A%2F%2Fwww.webofscience.com%2Fwos%2Fwoscc%2Ffull-record%2FWOS:000664626600001","View Full Record in Web of Science")</f>
        <v>View Full Record in Web of Science</v>
      </c>
    </row>
    <row r="80" spans="1:72" x14ac:dyDescent="0.25">
      <c r="A80" t="s">
        <v>72</v>
      </c>
      <c r="B80" t="s">
        <v>1702</v>
      </c>
      <c r="C80" t="s">
        <v>74</v>
      </c>
      <c r="D80" t="s">
        <v>74</v>
      </c>
      <c r="E80" t="s">
        <v>74</v>
      </c>
      <c r="F80" t="s">
        <v>1703</v>
      </c>
      <c r="G80" t="s">
        <v>74</v>
      </c>
      <c r="H80" t="s">
        <v>74</v>
      </c>
      <c r="I80" t="s">
        <v>1704</v>
      </c>
      <c r="J80" t="s">
        <v>1705</v>
      </c>
      <c r="K80" t="s">
        <v>74</v>
      </c>
      <c r="L80" t="s">
        <v>74</v>
      </c>
      <c r="M80" t="s">
        <v>78</v>
      </c>
      <c r="N80" t="s">
        <v>79</v>
      </c>
      <c r="O80" t="s">
        <v>74</v>
      </c>
      <c r="P80" t="s">
        <v>74</v>
      </c>
      <c r="Q80" t="s">
        <v>74</v>
      </c>
      <c r="R80" t="s">
        <v>74</v>
      </c>
      <c r="S80" t="s">
        <v>74</v>
      </c>
      <c r="T80" t="s">
        <v>1706</v>
      </c>
      <c r="U80" t="s">
        <v>1707</v>
      </c>
      <c r="V80" t="s">
        <v>1708</v>
      </c>
      <c r="W80" t="s">
        <v>1709</v>
      </c>
      <c r="X80" t="s">
        <v>1710</v>
      </c>
      <c r="Y80" t="s">
        <v>1711</v>
      </c>
      <c r="Z80" t="s">
        <v>1712</v>
      </c>
      <c r="AA80" t="s">
        <v>1713</v>
      </c>
      <c r="AB80" t="s">
        <v>1714</v>
      </c>
      <c r="AC80" t="s">
        <v>1715</v>
      </c>
      <c r="AD80" t="s">
        <v>1715</v>
      </c>
      <c r="AE80" t="s">
        <v>1716</v>
      </c>
      <c r="AF80" t="s">
        <v>74</v>
      </c>
      <c r="AG80">
        <v>49</v>
      </c>
      <c r="AH80">
        <v>32</v>
      </c>
      <c r="AI80">
        <v>37</v>
      </c>
      <c r="AJ80">
        <v>1</v>
      </c>
      <c r="AK80">
        <v>42</v>
      </c>
      <c r="AL80" t="s">
        <v>1717</v>
      </c>
      <c r="AM80" t="s">
        <v>1718</v>
      </c>
      <c r="AN80" t="s">
        <v>1719</v>
      </c>
      <c r="AO80" t="s">
        <v>1720</v>
      </c>
      <c r="AP80" t="s">
        <v>1721</v>
      </c>
      <c r="AQ80" t="s">
        <v>74</v>
      </c>
      <c r="AR80" t="s">
        <v>1722</v>
      </c>
      <c r="AS80" t="s">
        <v>1723</v>
      </c>
      <c r="AT80" t="s">
        <v>175</v>
      </c>
      <c r="AU80">
        <v>2018</v>
      </c>
      <c r="AV80">
        <v>227</v>
      </c>
      <c r="AW80" t="s">
        <v>74</v>
      </c>
      <c r="AX80" t="s">
        <v>74</v>
      </c>
      <c r="AY80" t="s">
        <v>74</v>
      </c>
      <c r="AZ80" t="s">
        <v>74</v>
      </c>
      <c r="BA80" t="s">
        <v>74</v>
      </c>
      <c r="BB80">
        <v>352</v>
      </c>
      <c r="BC80">
        <v>360</v>
      </c>
      <c r="BD80" t="s">
        <v>74</v>
      </c>
      <c r="BE80" t="s">
        <v>1724</v>
      </c>
      <c r="BF80" t="str">
        <f>HYPERLINK("http://dx.doi.org/10.1016/j.biocon.2018.09.035","http://dx.doi.org/10.1016/j.biocon.2018.09.035")</f>
        <v>http://dx.doi.org/10.1016/j.biocon.2018.09.035</v>
      </c>
      <c r="BG80" t="s">
        <v>74</v>
      </c>
      <c r="BH80" t="s">
        <v>74</v>
      </c>
      <c r="BI80">
        <v>9</v>
      </c>
      <c r="BJ80" t="s">
        <v>303</v>
      </c>
      <c r="BK80" t="s">
        <v>98</v>
      </c>
      <c r="BL80" t="s">
        <v>304</v>
      </c>
      <c r="BM80" t="s">
        <v>1725</v>
      </c>
      <c r="BN80" t="s">
        <v>74</v>
      </c>
      <c r="BO80" t="s">
        <v>74</v>
      </c>
      <c r="BP80" t="s">
        <v>74</v>
      </c>
      <c r="BQ80" t="s">
        <v>74</v>
      </c>
      <c r="BR80" t="s">
        <v>102</v>
      </c>
      <c r="BS80" t="s">
        <v>1726</v>
      </c>
      <c r="BT80" t="str">
        <f>HYPERLINK("https%3A%2F%2Fwww.webofscience.com%2Fwos%2Fwoscc%2Ffull-record%2FWOS:000449129700040","View Full Record in Web of Science")</f>
        <v>View Full Record in Web of Science</v>
      </c>
    </row>
    <row r="81" spans="1:72" x14ac:dyDescent="0.25">
      <c r="A81" t="s">
        <v>72</v>
      </c>
      <c r="B81" t="s">
        <v>1727</v>
      </c>
      <c r="C81" t="s">
        <v>74</v>
      </c>
      <c r="D81" t="s">
        <v>74</v>
      </c>
      <c r="E81" t="s">
        <v>74</v>
      </c>
      <c r="F81" t="s">
        <v>1728</v>
      </c>
      <c r="G81" t="s">
        <v>74</v>
      </c>
      <c r="H81" t="s">
        <v>74</v>
      </c>
      <c r="I81" t="s">
        <v>1729</v>
      </c>
      <c r="J81" t="s">
        <v>1730</v>
      </c>
      <c r="K81" t="s">
        <v>74</v>
      </c>
      <c r="L81" t="s">
        <v>74</v>
      </c>
      <c r="M81" t="s">
        <v>78</v>
      </c>
      <c r="N81" t="s">
        <v>79</v>
      </c>
      <c r="O81" t="s">
        <v>74</v>
      </c>
      <c r="P81" t="s">
        <v>74</v>
      </c>
      <c r="Q81" t="s">
        <v>74</v>
      </c>
      <c r="R81" t="s">
        <v>74</v>
      </c>
      <c r="S81" t="s">
        <v>74</v>
      </c>
      <c r="T81" t="s">
        <v>1731</v>
      </c>
      <c r="U81" t="s">
        <v>1732</v>
      </c>
      <c r="V81" t="s">
        <v>1733</v>
      </c>
      <c r="W81" t="s">
        <v>1734</v>
      </c>
      <c r="X81" t="s">
        <v>1735</v>
      </c>
      <c r="Y81" t="s">
        <v>1736</v>
      </c>
      <c r="Z81" t="s">
        <v>1737</v>
      </c>
      <c r="AA81" t="s">
        <v>1738</v>
      </c>
      <c r="AB81" t="s">
        <v>1739</v>
      </c>
      <c r="AC81" t="s">
        <v>74</v>
      </c>
      <c r="AD81" t="s">
        <v>74</v>
      </c>
      <c r="AE81" t="s">
        <v>74</v>
      </c>
      <c r="AF81" t="s">
        <v>74</v>
      </c>
      <c r="AG81">
        <v>115</v>
      </c>
      <c r="AH81">
        <v>1</v>
      </c>
      <c r="AI81">
        <v>1</v>
      </c>
      <c r="AJ81">
        <v>2</v>
      </c>
      <c r="AK81">
        <v>13</v>
      </c>
      <c r="AL81" t="s">
        <v>89</v>
      </c>
      <c r="AM81" t="s">
        <v>90</v>
      </c>
      <c r="AN81" t="s">
        <v>91</v>
      </c>
      <c r="AO81" t="s">
        <v>74</v>
      </c>
      <c r="AP81" t="s">
        <v>1740</v>
      </c>
      <c r="AQ81" t="s">
        <v>74</v>
      </c>
      <c r="AR81" t="s">
        <v>1741</v>
      </c>
      <c r="AS81" t="s">
        <v>1742</v>
      </c>
      <c r="AT81" t="s">
        <v>123</v>
      </c>
      <c r="AU81">
        <v>2021</v>
      </c>
      <c r="AV81">
        <v>10</v>
      </c>
      <c r="AW81">
        <v>7</v>
      </c>
      <c r="AX81" t="s">
        <v>74</v>
      </c>
      <c r="AY81" t="s">
        <v>74</v>
      </c>
      <c r="AZ81" t="s">
        <v>74</v>
      </c>
      <c r="BA81" t="s">
        <v>74</v>
      </c>
      <c r="BB81" t="s">
        <v>74</v>
      </c>
      <c r="BC81" t="s">
        <v>74</v>
      </c>
      <c r="BD81">
        <v>463</v>
      </c>
      <c r="BE81" t="s">
        <v>1743</v>
      </c>
      <c r="BF81" t="str">
        <f>HYPERLINK("http://dx.doi.org/10.3390/ijgi10070463","http://dx.doi.org/10.3390/ijgi10070463")</f>
        <v>http://dx.doi.org/10.3390/ijgi10070463</v>
      </c>
      <c r="BG81" t="s">
        <v>74</v>
      </c>
      <c r="BH81" t="s">
        <v>74</v>
      </c>
      <c r="BI81">
        <v>29</v>
      </c>
      <c r="BJ81" t="s">
        <v>1744</v>
      </c>
      <c r="BK81" t="s">
        <v>1196</v>
      </c>
      <c r="BL81" t="s">
        <v>1745</v>
      </c>
      <c r="BM81" t="s">
        <v>1746</v>
      </c>
      <c r="BN81" t="s">
        <v>74</v>
      </c>
      <c r="BO81" t="s">
        <v>423</v>
      </c>
      <c r="BP81" t="s">
        <v>74</v>
      </c>
      <c r="BQ81" t="s">
        <v>74</v>
      </c>
      <c r="BR81" t="s">
        <v>102</v>
      </c>
      <c r="BS81" t="s">
        <v>1747</v>
      </c>
      <c r="BT81" t="str">
        <f>HYPERLINK("https%3A%2F%2Fwww.webofscience.com%2Fwos%2Fwoscc%2Ffull-record%2FWOS:000676153400001","View Full Record in Web of Science")</f>
        <v>View Full Record in Web of Science</v>
      </c>
    </row>
    <row r="82" spans="1:72" x14ac:dyDescent="0.25">
      <c r="A82" t="s">
        <v>72</v>
      </c>
      <c r="B82" t="s">
        <v>1748</v>
      </c>
      <c r="C82" t="s">
        <v>74</v>
      </c>
      <c r="D82" t="s">
        <v>74</v>
      </c>
      <c r="E82" t="s">
        <v>74</v>
      </c>
      <c r="F82" t="s">
        <v>1749</v>
      </c>
      <c r="G82" t="s">
        <v>74</v>
      </c>
      <c r="H82" t="s">
        <v>74</v>
      </c>
      <c r="I82" t="s">
        <v>1750</v>
      </c>
      <c r="J82" t="s">
        <v>1751</v>
      </c>
      <c r="K82" t="s">
        <v>74</v>
      </c>
      <c r="L82" t="s">
        <v>74</v>
      </c>
      <c r="M82" t="s">
        <v>78</v>
      </c>
      <c r="N82" t="s">
        <v>79</v>
      </c>
      <c r="O82" t="s">
        <v>74</v>
      </c>
      <c r="P82" t="s">
        <v>74</v>
      </c>
      <c r="Q82" t="s">
        <v>74</v>
      </c>
      <c r="R82" t="s">
        <v>74</v>
      </c>
      <c r="S82" t="s">
        <v>74</v>
      </c>
      <c r="T82" t="s">
        <v>1752</v>
      </c>
      <c r="U82" t="s">
        <v>1753</v>
      </c>
      <c r="V82" t="s">
        <v>1754</v>
      </c>
      <c r="W82" t="s">
        <v>1755</v>
      </c>
      <c r="X82" t="s">
        <v>74</v>
      </c>
      <c r="Y82" t="s">
        <v>1756</v>
      </c>
      <c r="Z82" t="s">
        <v>1757</v>
      </c>
      <c r="AA82" t="s">
        <v>1758</v>
      </c>
      <c r="AB82" t="s">
        <v>1759</v>
      </c>
      <c r="AC82" t="s">
        <v>1760</v>
      </c>
      <c r="AD82" t="s">
        <v>1760</v>
      </c>
      <c r="AE82" t="s">
        <v>1761</v>
      </c>
      <c r="AF82" t="s">
        <v>74</v>
      </c>
      <c r="AG82">
        <v>99</v>
      </c>
      <c r="AH82">
        <v>37</v>
      </c>
      <c r="AI82">
        <v>38</v>
      </c>
      <c r="AJ82">
        <v>6</v>
      </c>
      <c r="AK82">
        <v>86</v>
      </c>
      <c r="AL82" t="s">
        <v>274</v>
      </c>
      <c r="AM82" t="s">
        <v>117</v>
      </c>
      <c r="AN82" t="s">
        <v>275</v>
      </c>
      <c r="AO82" t="s">
        <v>1762</v>
      </c>
      <c r="AP82" t="s">
        <v>1763</v>
      </c>
      <c r="AQ82" t="s">
        <v>74</v>
      </c>
      <c r="AR82" t="s">
        <v>1764</v>
      </c>
      <c r="AS82" t="s">
        <v>1765</v>
      </c>
      <c r="AT82" t="s">
        <v>369</v>
      </c>
      <c r="AU82">
        <v>2020</v>
      </c>
      <c r="AV82">
        <v>110</v>
      </c>
      <c r="AW82" t="s">
        <v>74</v>
      </c>
      <c r="AX82" t="s">
        <v>74</v>
      </c>
      <c r="AY82" t="s">
        <v>74</v>
      </c>
      <c r="AZ82" t="s">
        <v>74</v>
      </c>
      <c r="BA82" t="s">
        <v>74</v>
      </c>
      <c r="BB82" t="s">
        <v>74</v>
      </c>
      <c r="BC82" t="s">
        <v>74</v>
      </c>
      <c r="BD82">
        <v>105930</v>
      </c>
      <c r="BE82" t="s">
        <v>1766</v>
      </c>
      <c r="BF82" t="str">
        <f>HYPERLINK("http://dx.doi.org/10.1016/j.ecolind.2019.105930","http://dx.doi.org/10.1016/j.ecolind.2019.105930")</f>
        <v>http://dx.doi.org/10.1016/j.ecolind.2019.105930</v>
      </c>
      <c r="BG82" t="s">
        <v>74</v>
      </c>
      <c r="BH82" t="s">
        <v>74</v>
      </c>
      <c r="BI82">
        <v>12</v>
      </c>
      <c r="BJ82" t="s">
        <v>1767</v>
      </c>
      <c r="BK82" t="s">
        <v>98</v>
      </c>
      <c r="BL82" t="s">
        <v>304</v>
      </c>
      <c r="BM82" t="s">
        <v>1768</v>
      </c>
      <c r="BN82" t="s">
        <v>74</v>
      </c>
      <c r="BO82" t="s">
        <v>74</v>
      </c>
      <c r="BP82" t="s">
        <v>74</v>
      </c>
      <c r="BQ82" t="s">
        <v>74</v>
      </c>
      <c r="BR82" t="s">
        <v>102</v>
      </c>
      <c r="BS82" t="s">
        <v>1769</v>
      </c>
      <c r="BT82" t="str">
        <f>HYPERLINK("https%3A%2F%2Fwww.webofscience.com%2Fwos%2Fwoscc%2Ffull-record%2FWOS:000507381800080","View Full Record in Web of Science")</f>
        <v>View Full Record in Web of Science</v>
      </c>
    </row>
    <row r="83" spans="1:72" x14ac:dyDescent="0.25">
      <c r="A83" t="s">
        <v>72</v>
      </c>
      <c r="B83" t="s">
        <v>1770</v>
      </c>
      <c r="C83" t="s">
        <v>74</v>
      </c>
      <c r="D83" t="s">
        <v>74</v>
      </c>
      <c r="E83" t="s">
        <v>74</v>
      </c>
      <c r="F83" t="s">
        <v>1771</v>
      </c>
      <c r="G83" t="s">
        <v>74</v>
      </c>
      <c r="H83" t="s">
        <v>74</v>
      </c>
      <c r="I83" t="s">
        <v>1772</v>
      </c>
      <c r="J83" t="s">
        <v>539</v>
      </c>
      <c r="K83" t="s">
        <v>74</v>
      </c>
      <c r="L83" t="s">
        <v>74</v>
      </c>
      <c r="M83" t="s">
        <v>78</v>
      </c>
      <c r="N83" t="s">
        <v>79</v>
      </c>
      <c r="O83" t="s">
        <v>74</v>
      </c>
      <c r="P83" t="s">
        <v>74</v>
      </c>
      <c r="Q83" t="s">
        <v>74</v>
      </c>
      <c r="R83" t="s">
        <v>74</v>
      </c>
      <c r="S83" t="s">
        <v>74</v>
      </c>
      <c r="T83" t="s">
        <v>1773</v>
      </c>
      <c r="U83" t="s">
        <v>1774</v>
      </c>
      <c r="V83" t="s">
        <v>1775</v>
      </c>
      <c r="W83" t="s">
        <v>1776</v>
      </c>
      <c r="X83" t="s">
        <v>1548</v>
      </c>
      <c r="Y83" t="s">
        <v>1777</v>
      </c>
      <c r="Z83" t="s">
        <v>1778</v>
      </c>
      <c r="AA83" t="s">
        <v>1779</v>
      </c>
      <c r="AB83" t="s">
        <v>1780</v>
      </c>
      <c r="AC83" t="s">
        <v>1781</v>
      </c>
      <c r="AD83" t="s">
        <v>1782</v>
      </c>
      <c r="AE83" t="s">
        <v>1783</v>
      </c>
      <c r="AF83" t="s">
        <v>74</v>
      </c>
      <c r="AG83">
        <v>126</v>
      </c>
      <c r="AH83">
        <v>0</v>
      </c>
      <c r="AI83">
        <v>0</v>
      </c>
      <c r="AJ83">
        <v>1</v>
      </c>
      <c r="AK83">
        <v>1</v>
      </c>
      <c r="AL83" t="s">
        <v>249</v>
      </c>
      <c r="AM83" t="s">
        <v>295</v>
      </c>
      <c r="AN83" t="s">
        <v>296</v>
      </c>
      <c r="AO83" t="s">
        <v>551</v>
      </c>
      <c r="AP83" t="s">
        <v>552</v>
      </c>
      <c r="AQ83" t="s">
        <v>74</v>
      </c>
      <c r="AR83" t="s">
        <v>553</v>
      </c>
      <c r="AS83" t="s">
        <v>554</v>
      </c>
      <c r="AT83" t="s">
        <v>256</v>
      </c>
      <c r="AU83">
        <v>2023</v>
      </c>
      <c r="AV83">
        <v>195</v>
      </c>
      <c r="AW83">
        <v>8</v>
      </c>
      <c r="AX83" t="s">
        <v>74</v>
      </c>
      <c r="AY83" t="s">
        <v>74</v>
      </c>
      <c r="AZ83" t="s">
        <v>74</v>
      </c>
      <c r="BA83" t="s">
        <v>74</v>
      </c>
      <c r="BB83" t="s">
        <v>74</v>
      </c>
      <c r="BC83" t="s">
        <v>74</v>
      </c>
      <c r="BD83">
        <v>1005</v>
      </c>
      <c r="BE83" t="s">
        <v>1784</v>
      </c>
      <c r="BF83" t="str">
        <f>HYPERLINK("http://dx.doi.org/10.1007/s10661-023-11611-0","http://dx.doi.org/10.1007/s10661-023-11611-0")</f>
        <v>http://dx.doi.org/10.1007/s10661-023-11611-0</v>
      </c>
      <c r="BG83" t="s">
        <v>74</v>
      </c>
      <c r="BH83" t="s">
        <v>74</v>
      </c>
      <c r="BI83">
        <v>17</v>
      </c>
      <c r="BJ83" t="s">
        <v>397</v>
      </c>
      <c r="BK83" t="s">
        <v>98</v>
      </c>
      <c r="BL83" t="s">
        <v>126</v>
      </c>
      <c r="BM83" t="s">
        <v>1785</v>
      </c>
      <c r="BN83">
        <v>37501039</v>
      </c>
      <c r="BO83" t="s">
        <v>652</v>
      </c>
      <c r="BP83" t="s">
        <v>74</v>
      </c>
      <c r="BQ83" t="s">
        <v>74</v>
      </c>
      <c r="BR83" t="s">
        <v>102</v>
      </c>
      <c r="BS83" t="s">
        <v>1786</v>
      </c>
      <c r="BT83" t="str">
        <f>HYPERLINK("https%3A%2F%2Fwww.webofscience.com%2Fwos%2Fwoscc%2Ffull-record%2FWOS:001037516000004","View Full Record in Web of Science")</f>
        <v>View Full Record in Web of Science</v>
      </c>
    </row>
    <row r="84" spans="1:72" x14ac:dyDescent="0.25">
      <c r="A84" t="s">
        <v>72</v>
      </c>
      <c r="B84" t="s">
        <v>1787</v>
      </c>
      <c r="C84" t="s">
        <v>74</v>
      </c>
      <c r="D84" t="s">
        <v>74</v>
      </c>
      <c r="E84" t="s">
        <v>74</v>
      </c>
      <c r="F84" t="s">
        <v>1788</v>
      </c>
      <c r="G84" t="s">
        <v>74</v>
      </c>
      <c r="H84" t="s">
        <v>74</v>
      </c>
      <c r="I84" t="s">
        <v>1789</v>
      </c>
      <c r="J84" t="s">
        <v>1276</v>
      </c>
      <c r="K84" t="s">
        <v>74</v>
      </c>
      <c r="L84" t="s">
        <v>74</v>
      </c>
      <c r="M84" t="s">
        <v>78</v>
      </c>
      <c r="N84" t="s">
        <v>79</v>
      </c>
      <c r="O84" t="s">
        <v>74</v>
      </c>
      <c r="P84" t="s">
        <v>74</v>
      </c>
      <c r="Q84" t="s">
        <v>74</v>
      </c>
      <c r="R84" t="s">
        <v>74</v>
      </c>
      <c r="S84" t="s">
        <v>74</v>
      </c>
      <c r="T84" t="s">
        <v>1790</v>
      </c>
      <c r="U84" t="s">
        <v>1791</v>
      </c>
      <c r="V84" t="s">
        <v>1792</v>
      </c>
      <c r="W84" t="s">
        <v>1793</v>
      </c>
      <c r="X84" t="s">
        <v>1794</v>
      </c>
      <c r="Y84" t="s">
        <v>1795</v>
      </c>
      <c r="Z84" t="s">
        <v>1796</v>
      </c>
      <c r="AA84" t="s">
        <v>1797</v>
      </c>
      <c r="AB84" t="s">
        <v>1798</v>
      </c>
      <c r="AC84" t="s">
        <v>1799</v>
      </c>
      <c r="AD84" t="s">
        <v>1799</v>
      </c>
      <c r="AE84" t="s">
        <v>1800</v>
      </c>
      <c r="AF84" t="s">
        <v>74</v>
      </c>
      <c r="AG84">
        <v>48</v>
      </c>
      <c r="AH84">
        <v>0</v>
      </c>
      <c r="AI84">
        <v>0</v>
      </c>
      <c r="AJ84">
        <v>2</v>
      </c>
      <c r="AK84">
        <v>8</v>
      </c>
      <c r="AL84" t="s">
        <v>89</v>
      </c>
      <c r="AM84" t="s">
        <v>90</v>
      </c>
      <c r="AN84" t="s">
        <v>91</v>
      </c>
      <c r="AO84" t="s">
        <v>74</v>
      </c>
      <c r="AP84" t="s">
        <v>1289</v>
      </c>
      <c r="AQ84" t="s">
        <v>74</v>
      </c>
      <c r="AR84" t="s">
        <v>1290</v>
      </c>
      <c r="AS84" t="s">
        <v>1291</v>
      </c>
      <c r="AT84" t="s">
        <v>123</v>
      </c>
      <c r="AU84">
        <v>2022</v>
      </c>
      <c r="AV84">
        <v>14</v>
      </c>
      <c r="AW84">
        <v>13</v>
      </c>
      <c r="AX84" t="s">
        <v>74</v>
      </c>
      <c r="AY84" t="s">
        <v>74</v>
      </c>
      <c r="AZ84" t="s">
        <v>74</v>
      </c>
      <c r="BA84" t="s">
        <v>74</v>
      </c>
      <c r="BB84" t="s">
        <v>74</v>
      </c>
      <c r="BC84" t="s">
        <v>74</v>
      </c>
      <c r="BD84">
        <v>7923</v>
      </c>
      <c r="BE84" t="s">
        <v>1801</v>
      </c>
      <c r="BF84" t="str">
        <f>HYPERLINK("http://dx.doi.org/10.3390/su14137923","http://dx.doi.org/10.3390/su14137923")</f>
        <v>http://dx.doi.org/10.3390/su14137923</v>
      </c>
      <c r="BG84" t="s">
        <v>74</v>
      </c>
      <c r="BH84" t="s">
        <v>74</v>
      </c>
      <c r="BI84">
        <v>16</v>
      </c>
      <c r="BJ84" t="s">
        <v>1293</v>
      </c>
      <c r="BK84" t="s">
        <v>1196</v>
      </c>
      <c r="BL84" t="s">
        <v>1294</v>
      </c>
      <c r="BM84" t="s">
        <v>1802</v>
      </c>
      <c r="BN84" t="s">
        <v>74</v>
      </c>
      <c r="BO84" t="s">
        <v>423</v>
      </c>
      <c r="BP84" t="s">
        <v>74</v>
      </c>
      <c r="BQ84" t="s">
        <v>74</v>
      </c>
      <c r="BR84" t="s">
        <v>102</v>
      </c>
      <c r="BS84" t="s">
        <v>1803</v>
      </c>
      <c r="BT84" t="str">
        <f>HYPERLINK("https%3A%2F%2Fwww.webofscience.com%2Fwos%2Fwoscc%2Ffull-record%2FWOS:000822139100001","View Full Record in Web of Science")</f>
        <v>View Full Record in Web of Science</v>
      </c>
    </row>
    <row r="85" spans="1:72" x14ac:dyDescent="0.25">
      <c r="A85" t="s">
        <v>72</v>
      </c>
      <c r="B85" t="s">
        <v>1804</v>
      </c>
      <c r="C85" t="s">
        <v>74</v>
      </c>
      <c r="D85" t="s">
        <v>74</v>
      </c>
      <c r="E85" t="s">
        <v>74</v>
      </c>
      <c r="F85" t="s">
        <v>1805</v>
      </c>
      <c r="G85" t="s">
        <v>74</v>
      </c>
      <c r="H85" t="s">
        <v>74</v>
      </c>
      <c r="I85" t="s">
        <v>1806</v>
      </c>
      <c r="J85" t="s">
        <v>185</v>
      </c>
      <c r="K85" t="s">
        <v>74</v>
      </c>
      <c r="L85" t="s">
        <v>74</v>
      </c>
      <c r="M85" t="s">
        <v>78</v>
      </c>
      <c r="N85" t="s">
        <v>79</v>
      </c>
      <c r="O85" t="s">
        <v>74</v>
      </c>
      <c r="P85" t="s">
        <v>74</v>
      </c>
      <c r="Q85" t="s">
        <v>74</v>
      </c>
      <c r="R85" t="s">
        <v>74</v>
      </c>
      <c r="S85" t="s">
        <v>74</v>
      </c>
      <c r="T85" t="s">
        <v>1807</v>
      </c>
      <c r="U85" t="s">
        <v>1808</v>
      </c>
      <c r="V85" t="s">
        <v>1809</v>
      </c>
      <c r="W85" t="s">
        <v>1810</v>
      </c>
      <c r="X85" t="s">
        <v>1811</v>
      </c>
      <c r="Y85" t="s">
        <v>1812</v>
      </c>
      <c r="Z85" t="s">
        <v>1813</v>
      </c>
      <c r="AA85" t="s">
        <v>1814</v>
      </c>
      <c r="AB85" t="s">
        <v>1815</v>
      </c>
      <c r="AC85" t="s">
        <v>1816</v>
      </c>
      <c r="AD85" t="s">
        <v>1816</v>
      </c>
      <c r="AE85" t="s">
        <v>1817</v>
      </c>
      <c r="AF85" t="s">
        <v>74</v>
      </c>
      <c r="AG85">
        <v>98</v>
      </c>
      <c r="AH85">
        <v>9</v>
      </c>
      <c r="AI85">
        <v>9</v>
      </c>
      <c r="AJ85">
        <v>3</v>
      </c>
      <c r="AK85">
        <v>28</v>
      </c>
      <c r="AL85" t="s">
        <v>198</v>
      </c>
      <c r="AM85" t="s">
        <v>199</v>
      </c>
      <c r="AN85" t="s">
        <v>200</v>
      </c>
      <c r="AO85" t="s">
        <v>201</v>
      </c>
      <c r="AP85" t="s">
        <v>202</v>
      </c>
      <c r="AQ85" t="s">
        <v>74</v>
      </c>
      <c r="AR85" t="s">
        <v>203</v>
      </c>
      <c r="AS85" t="s">
        <v>204</v>
      </c>
      <c r="AT85" t="s">
        <v>148</v>
      </c>
      <c r="AU85">
        <v>2021</v>
      </c>
      <c r="AV85">
        <v>62</v>
      </c>
      <c r="AW85">
        <v>3</v>
      </c>
      <c r="AX85" t="s">
        <v>74</v>
      </c>
      <c r="AY85" t="s">
        <v>74</v>
      </c>
      <c r="AZ85" t="s">
        <v>74</v>
      </c>
      <c r="BA85" t="s">
        <v>74</v>
      </c>
      <c r="BB85">
        <v>398</v>
      </c>
      <c r="BC85">
        <v>417</v>
      </c>
      <c r="BD85" t="s">
        <v>74</v>
      </c>
      <c r="BE85" t="s">
        <v>1818</v>
      </c>
      <c r="BF85" t="str">
        <f>HYPERLINK("http://dx.doi.org/10.1007/s42965-020-00135-0","http://dx.doi.org/10.1007/s42965-020-00135-0")</f>
        <v>http://dx.doi.org/10.1007/s42965-020-00135-0</v>
      </c>
      <c r="BG85" t="s">
        <v>74</v>
      </c>
      <c r="BH85" t="s">
        <v>1458</v>
      </c>
      <c r="BI85">
        <v>20</v>
      </c>
      <c r="BJ85" t="s">
        <v>125</v>
      </c>
      <c r="BK85" t="s">
        <v>98</v>
      </c>
      <c r="BL85" t="s">
        <v>126</v>
      </c>
      <c r="BM85" t="s">
        <v>1819</v>
      </c>
      <c r="BN85" t="s">
        <v>74</v>
      </c>
      <c r="BO85" t="s">
        <v>74</v>
      </c>
      <c r="BP85" t="s">
        <v>74</v>
      </c>
      <c r="BQ85" t="s">
        <v>74</v>
      </c>
      <c r="BR85" t="s">
        <v>102</v>
      </c>
      <c r="BS85" t="s">
        <v>1820</v>
      </c>
      <c r="BT85" t="str">
        <f>HYPERLINK("https%3A%2F%2Fwww.webofscience.com%2Fwos%2Fwoscc%2Ffull-record%2FWOS:000629185500001","View Full Record in Web of Science")</f>
        <v>View Full Record in Web of Science</v>
      </c>
    </row>
    <row r="86" spans="1:72" x14ac:dyDescent="0.25">
      <c r="A86" t="s">
        <v>72</v>
      </c>
      <c r="B86" t="s">
        <v>1821</v>
      </c>
      <c r="C86" t="s">
        <v>74</v>
      </c>
      <c r="D86" t="s">
        <v>74</v>
      </c>
      <c r="E86" t="s">
        <v>74</v>
      </c>
      <c r="F86" t="s">
        <v>1822</v>
      </c>
      <c r="G86" t="s">
        <v>74</v>
      </c>
      <c r="H86" t="s">
        <v>74</v>
      </c>
      <c r="I86" t="s">
        <v>1823</v>
      </c>
      <c r="J86" t="s">
        <v>1824</v>
      </c>
      <c r="K86" t="s">
        <v>74</v>
      </c>
      <c r="L86" t="s">
        <v>74</v>
      </c>
      <c r="M86" t="s">
        <v>78</v>
      </c>
      <c r="N86" t="s">
        <v>79</v>
      </c>
      <c r="O86" t="s">
        <v>74</v>
      </c>
      <c r="P86" t="s">
        <v>74</v>
      </c>
      <c r="Q86" t="s">
        <v>74</v>
      </c>
      <c r="R86" t="s">
        <v>74</v>
      </c>
      <c r="S86" t="s">
        <v>74</v>
      </c>
      <c r="T86" t="s">
        <v>1825</v>
      </c>
      <c r="U86" t="s">
        <v>1826</v>
      </c>
      <c r="V86" t="s">
        <v>1827</v>
      </c>
      <c r="W86" t="s">
        <v>1828</v>
      </c>
      <c r="X86" t="s">
        <v>1829</v>
      </c>
      <c r="Y86" t="s">
        <v>1830</v>
      </c>
      <c r="Z86" t="s">
        <v>1831</v>
      </c>
      <c r="AA86" t="s">
        <v>74</v>
      </c>
      <c r="AB86" t="s">
        <v>1832</v>
      </c>
      <c r="AC86" t="s">
        <v>74</v>
      </c>
      <c r="AD86" t="s">
        <v>74</v>
      </c>
      <c r="AE86" t="s">
        <v>74</v>
      </c>
      <c r="AF86" t="s">
        <v>74</v>
      </c>
      <c r="AG86">
        <v>93</v>
      </c>
      <c r="AH86">
        <v>9</v>
      </c>
      <c r="AI86">
        <v>9</v>
      </c>
      <c r="AJ86">
        <v>7</v>
      </c>
      <c r="AK86">
        <v>24</v>
      </c>
      <c r="AL86" t="s">
        <v>1187</v>
      </c>
      <c r="AM86" t="s">
        <v>1188</v>
      </c>
      <c r="AN86" t="s">
        <v>1189</v>
      </c>
      <c r="AO86" t="s">
        <v>1833</v>
      </c>
      <c r="AP86" t="s">
        <v>74</v>
      </c>
      <c r="AQ86" t="s">
        <v>74</v>
      </c>
      <c r="AR86" t="s">
        <v>1834</v>
      </c>
      <c r="AS86" t="s">
        <v>1835</v>
      </c>
      <c r="AT86" t="s">
        <v>437</v>
      </c>
      <c r="AU86">
        <v>2021</v>
      </c>
      <c r="AV86">
        <v>11</v>
      </c>
      <c r="AW86">
        <v>23</v>
      </c>
      <c r="AX86" t="s">
        <v>74</v>
      </c>
      <c r="AY86" t="s">
        <v>74</v>
      </c>
      <c r="AZ86" t="s">
        <v>74</v>
      </c>
      <c r="BA86" t="s">
        <v>74</v>
      </c>
      <c r="BB86">
        <v>16499</v>
      </c>
      <c r="BC86">
        <v>16513</v>
      </c>
      <c r="BD86" t="s">
        <v>74</v>
      </c>
      <c r="BE86" t="s">
        <v>1836</v>
      </c>
      <c r="BF86" t="str">
        <f>HYPERLINK("http://dx.doi.org/10.1002/ece3.8119","http://dx.doi.org/10.1002/ece3.8119")</f>
        <v>http://dx.doi.org/10.1002/ece3.8119</v>
      </c>
      <c r="BG86" t="s">
        <v>74</v>
      </c>
      <c r="BH86" t="s">
        <v>1837</v>
      </c>
      <c r="BI86">
        <v>15</v>
      </c>
      <c r="BJ86" t="s">
        <v>1838</v>
      </c>
      <c r="BK86" t="s">
        <v>98</v>
      </c>
      <c r="BL86" t="s">
        <v>1839</v>
      </c>
      <c r="BM86" t="s">
        <v>1840</v>
      </c>
      <c r="BN86">
        <v>34938452</v>
      </c>
      <c r="BO86" t="s">
        <v>1841</v>
      </c>
      <c r="BP86" t="s">
        <v>74</v>
      </c>
      <c r="BQ86" t="s">
        <v>74</v>
      </c>
      <c r="BR86" t="s">
        <v>102</v>
      </c>
      <c r="BS86" t="s">
        <v>1842</v>
      </c>
      <c r="BT86" t="str">
        <f>HYPERLINK("https%3A%2F%2Fwww.webofscience.com%2Fwos%2Fwoscc%2Ffull-record%2FWOS:000717877000001","View Full Record in Web of Science")</f>
        <v>View Full Record in Web of Science</v>
      </c>
    </row>
    <row r="87" spans="1:72" x14ac:dyDescent="0.25">
      <c r="A87" t="s">
        <v>72</v>
      </c>
      <c r="B87" t="s">
        <v>1843</v>
      </c>
      <c r="C87" t="s">
        <v>74</v>
      </c>
      <c r="D87" t="s">
        <v>74</v>
      </c>
      <c r="E87" t="s">
        <v>74</v>
      </c>
      <c r="F87" t="s">
        <v>1844</v>
      </c>
      <c r="G87" t="s">
        <v>74</v>
      </c>
      <c r="H87" t="s">
        <v>74</v>
      </c>
      <c r="I87" t="s">
        <v>1845</v>
      </c>
      <c r="J87" t="s">
        <v>1846</v>
      </c>
      <c r="K87" t="s">
        <v>74</v>
      </c>
      <c r="L87" t="s">
        <v>74</v>
      </c>
      <c r="M87" t="s">
        <v>78</v>
      </c>
      <c r="N87" t="s">
        <v>79</v>
      </c>
      <c r="O87" t="s">
        <v>74</v>
      </c>
      <c r="P87" t="s">
        <v>74</v>
      </c>
      <c r="Q87" t="s">
        <v>74</v>
      </c>
      <c r="R87" t="s">
        <v>74</v>
      </c>
      <c r="S87" t="s">
        <v>74</v>
      </c>
      <c r="T87" t="s">
        <v>74</v>
      </c>
      <c r="U87" t="s">
        <v>74</v>
      </c>
      <c r="V87" t="s">
        <v>1847</v>
      </c>
      <c r="W87" t="s">
        <v>1848</v>
      </c>
      <c r="X87" t="s">
        <v>1849</v>
      </c>
      <c r="Y87" t="s">
        <v>1850</v>
      </c>
      <c r="Z87" t="s">
        <v>1851</v>
      </c>
      <c r="AA87" t="s">
        <v>74</v>
      </c>
      <c r="AB87" t="s">
        <v>1852</v>
      </c>
      <c r="AC87" t="s">
        <v>1853</v>
      </c>
      <c r="AD87" t="s">
        <v>1853</v>
      </c>
      <c r="AE87" t="s">
        <v>1854</v>
      </c>
      <c r="AF87" t="s">
        <v>74</v>
      </c>
      <c r="AG87">
        <v>0</v>
      </c>
      <c r="AH87">
        <v>0</v>
      </c>
      <c r="AI87">
        <v>0</v>
      </c>
      <c r="AJ87">
        <v>10</v>
      </c>
      <c r="AK87">
        <v>10</v>
      </c>
      <c r="AL87" t="s">
        <v>1855</v>
      </c>
      <c r="AM87" t="s">
        <v>980</v>
      </c>
      <c r="AN87" t="s">
        <v>1856</v>
      </c>
      <c r="AO87" t="s">
        <v>1857</v>
      </c>
      <c r="AP87" t="s">
        <v>74</v>
      </c>
      <c r="AQ87" t="s">
        <v>74</v>
      </c>
      <c r="AR87" t="s">
        <v>1858</v>
      </c>
      <c r="AS87" t="s">
        <v>1859</v>
      </c>
      <c r="AT87" t="s">
        <v>1860</v>
      </c>
      <c r="AU87">
        <v>2023</v>
      </c>
      <c r="AV87">
        <v>13</v>
      </c>
      <c r="AW87">
        <v>1</v>
      </c>
      <c r="AX87" t="s">
        <v>74</v>
      </c>
      <c r="AY87" t="s">
        <v>74</v>
      </c>
      <c r="AZ87" t="s">
        <v>74</v>
      </c>
      <c r="BA87" t="s">
        <v>74</v>
      </c>
      <c r="BB87" t="s">
        <v>74</v>
      </c>
      <c r="BC87" t="s">
        <v>74</v>
      </c>
      <c r="BD87">
        <v>7934</v>
      </c>
      <c r="BE87" t="s">
        <v>1861</v>
      </c>
      <c r="BF87" t="str">
        <f>HYPERLINK("http://dx.doi.org/10.1038/s41598-023-35012-y","http://dx.doi.org/10.1038/s41598-023-35012-y")</f>
        <v>http://dx.doi.org/10.1038/s41598-023-35012-y</v>
      </c>
      <c r="BG87" t="s">
        <v>74</v>
      </c>
      <c r="BH87" t="s">
        <v>74</v>
      </c>
      <c r="BI87">
        <v>15</v>
      </c>
      <c r="BJ87" t="s">
        <v>178</v>
      </c>
      <c r="BK87" t="s">
        <v>98</v>
      </c>
      <c r="BL87" t="s">
        <v>179</v>
      </c>
      <c r="BM87" t="s">
        <v>1862</v>
      </c>
      <c r="BN87">
        <v>37193780</v>
      </c>
      <c r="BO87" t="s">
        <v>855</v>
      </c>
      <c r="BP87" t="s">
        <v>74</v>
      </c>
      <c r="BQ87" t="s">
        <v>74</v>
      </c>
      <c r="BR87" t="s">
        <v>102</v>
      </c>
      <c r="BS87" t="s">
        <v>1863</v>
      </c>
      <c r="BT87" t="str">
        <f>HYPERLINK("https%3A%2F%2Fwww.webofscience.com%2Fwos%2Fwoscc%2Ffull-record%2FWOS:000992335400046","View Full Record in Web of Science")</f>
        <v>View Full Record in Web of Science</v>
      </c>
    </row>
    <row r="88" spans="1:72" x14ac:dyDescent="0.25">
      <c r="A88" t="s">
        <v>72</v>
      </c>
      <c r="B88" t="s">
        <v>1864</v>
      </c>
      <c r="C88" t="s">
        <v>74</v>
      </c>
      <c r="D88" t="s">
        <v>74</v>
      </c>
      <c r="E88" t="s">
        <v>74</v>
      </c>
      <c r="F88" t="s">
        <v>1865</v>
      </c>
      <c r="G88" t="s">
        <v>74</v>
      </c>
      <c r="H88" t="s">
        <v>74</v>
      </c>
      <c r="I88" t="s">
        <v>1866</v>
      </c>
      <c r="J88" t="s">
        <v>1501</v>
      </c>
      <c r="K88" t="s">
        <v>74</v>
      </c>
      <c r="L88" t="s">
        <v>74</v>
      </c>
      <c r="M88" t="s">
        <v>78</v>
      </c>
      <c r="N88" t="s">
        <v>79</v>
      </c>
      <c r="O88" t="s">
        <v>74</v>
      </c>
      <c r="P88" t="s">
        <v>74</v>
      </c>
      <c r="Q88" t="s">
        <v>74</v>
      </c>
      <c r="R88" t="s">
        <v>74</v>
      </c>
      <c r="S88" t="s">
        <v>74</v>
      </c>
      <c r="T88" t="s">
        <v>1867</v>
      </c>
      <c r="U88" t="s">
        <v>1868</v>
      </c>
      <c r="V88" t="s">
        <v>1869</v>
      </c>
      <c r="W88" t="s">
        <v>1870</v>
      </c>
      <c r="X88" t="s">
        <v>1871</v>
      </c>
      <c r="Y88" t="s">
        <v>1872</v>
      </c>
      <c r="Z88" t="s">
        <v>1873</v>
      </c>
      <c r="AA88" t="s">
        <v>1874</v>
      </c>
      <c r="AB88" t="s">
        <v>1875</v>
      </c>
      <c r="AC88" t="s">
        <v>1876</v>
      </c>
      <c r="AD88" t="s">
        <v>1877</v>
      </c>
      <c r="AE88" t="s">
        <v>1878</v>
      </c>
      <c r="AF88" t="s">
        <v>74</v>
      </c>
      <c r="AG88">
        <v>97</v>
      </c>
      <c r="AH88">
        <v>2</v>
      </c>
      <c r="AI88">
        <v>2</v>
      </c>
      <c r="AJ88">
        <v>2</v>
      </c>
      <c r="AK88">
        <v>8</v>
      </c>
      <c r="AL88" t="s">
        <v>1514</v>
      </c>
      <c r="AM88" t="s">
        <v>1515</v>
      </c>
      <c r="AN88" t="s">
        <v>1516</v>
      </c>
      <c r="AO88" t="s">
        <v>1517</v>
      </c>
      <c r="AP88" t="s">
        <v>1518</v>
      </c>
      <c r="AQ88" t="s">
        <v>74</v>
      </c>
      <c r="AR88" t="s">
        <v>1519</v>
      </c>
      <c r="AS88" t="s">
        <v>1520</v>
      </c>
      <c r="AT88" t="s">
        <v>123</v>
      </c>
      <c r="AU88">
        <v>2021</v>
      </c>
      <c r="AV88">
        <v>158</v>
      </c>
      <c r="AW88" t="s">
        <v>74</v>
      </c>
      <c r="AX88" t="s">
        <v>74</v>
      </c>
      <c r="AY88" t="s">
        <v>74</v>
      </c>
      <c r="AZ88" t="s">
        <v>74</v>
      </c>
      <c r="BA88" t="s">
        <v>74</v>
      </c>
      <c r="BB88" t="s">
        <v>74</v>
      </c>
      <c r="BC88" t="s">
        <v>74</v>
      </c>
      <c r="BD88">
        <v>104603</v>
      </c>
      <c r="BE88" t="s">
        <v>1879</v>
      </c>
      <c r="BF88" t="str">
        <f>HYPERLINK("http://dx.doi.org/10.1016/j.biocontrol.2021.104603","http://dx.doi.org/10.1016/j.biocontrol.2021.104603")</f>
        <v>http://dx.doi.org/10.1016/j.biocontrol.2021.104603</v>
      </c>
      <c r="BG88" t="s">
        <v>74</v>
      </c>
      <c r="BH88" t="s">
        <v>813</v>
      </c>
      <c r="BI88">
        <v>17</v>
      </c>
      <c r="BJ88" t="s">
        <v>1522</v>
      </c>
      <c r="BK88" t="s">
        <v>98</v>
      </c>
      <c r="BL88" t="s">
        <v>1522</v>
      </c>
      <c r="BM88" t="s">
        <v>1880</v>
      </c>
      <c r="BN88" t="s">
        <v>74</v>
      </c>
      <c r="BO88" t="s">
        <v>74</v>
      </c>
      <c r="BP88" t="s">
        <v>74</v>
      </c>
      <c r="BQ88" t="s">
        <v>74</v>
      </c>
      <c r="BR88" t="s">
        <v>102</v>
      </c>
      <c r="BS88" t="s">
        <v>1881</v>
      </c>
      <c r="BT88" t="str">
        <f>HYPERLINK("https%3A%2F%2Fwww.webofscience.com%2Fwos%2Fwoscc%2Ffull-record%2FWOS:000663294600002","View Full Record in Web of Science")</f>
        <v>View Full Record in Web of Science</v>
      </c>
    </row>
    <row r="89" spans="1:72" x14ac:dyDescent="0.25">
      <c r="A89" t="s">
        <v>72</v>
      </c>
      <c r="B89" t="s">
        <v>1882</v>
      </c>
      <c r="C89" t="s">
        <v>74</v>
      </c>
      <c r="D89" t="s">
        <v>74</v>
      </c>
      <c r="E89" t="s">
        <v>74</v>
      </c>
      <c r="F89" t="s">
        <v>1883</v>
      </c>
      <c r="G89" t="s">
        <v>74</v>
      </c>
      <c r="H89" t="s">
        <v>74</v>
      </c>
      <c r="I89" t="s">
        <v>1884</v>
      </c>
      <c r="J89" t="s">
        <v>457</v>
      </c>
      <c r="K89" t="s">
        <v>74</v>
      </c>
      <c r="L89" t="s">
        <v>74</v>
      </c>
      <c r="M89" t="s">
        <v>78</v>
      </c>
      <c r="N89" t="s">
        <v>79</v>
      </c>
      <c r="O89" t="s">
        <v>74</v>
      </c>
      <c r="P89" t="s">
        <v>74</v>
      </c>
      <c r="Q89" t="s">
        <v>74</v>
      </c>
      <c r="R89" t="s">
        <v>74</v>
      </c>
      <c r="S89" t="s">
        <v>74</v>
      </c>
      <c r="T89" t="s">
        <v>1885</v>
      </c>
      <c r="U89" t="s">
        <v>1886</v>
      </c>
      <c r="V89" t="s">
        <v>1887</v>
      </c>
      <c r="W89" t="s">
        <v>1888</v>
      </c>
      <c r="X89" t="s">
        <v>1889</v>
      </c>
      <c r="Y89" t="s">
        <v>1890</v>
      </c>
      <c r="Z89" t="s">
        <v>1891</v>
      </c>
      <c r="AA89" t="s">
        <v>1892</v>
      </c>
      <c r="AB89" t="s">
        <v>1893</v>
      </c>
      <c r="AC89" t="s">
        <v>1894</v>
      </c>
      <c r="AD89" t="s">
        <v>1895</v>
      </c>
      <c r="AE89" t="s">
        <v>1896</v>
      </c>
      <c r="AF89" t="s">
        <v>74</v>
      </c>
      <c r="AG89">
        <v>47</v>
      </c>
      <c r="AH89">
        <v>33</v>
      </c>
      <c r="AI89">
        <v>35</v>
      </c>
      <c r="AJ89">
        <v>0</v>
      </c>
      <c r="AK89">
        <v>20</v>
      </c>
      <c r="AL89" t="s">
        <v>470</v>
      </c>
      <c r="AM89" t="s">
        <v>471</v>
      </c>
      <c r="AN89" t="s">
        <v>472</v>
      </c>
      <c r="AO89" t="s">
        <v>473</v>
      </c>
      <c r="AP89" t="s">
        <v>74</v>
      </c>
      <c r="AQ89" t="s">
        <v>74</v>
      </c>
      <c r="AR89" t="s">
        <v>474</v>
      </c>
      <c r="AS89" t="s">
        <v>475</v>
      </c>
      <c r="AT89" t="s">
        <v>175</v>
      </c>
      <c r="AU89">
        <v>2011</v>
      </c>
      <c r="AV89">
        <v>32</v>
      </c>
      <c r="AW89">
        <v>6</v>
      </c>
      <c r="AX89" t="s">
        <v>74</v>
      </c>
      <c r="AY89" t="s">
        <v>74</v>
      </c>
      <c r="AZ89" t="s">
        <v>74</v>
      </c>
      <c r="BA89" t="s">
        <v>74</v>
      </c>
      <c r="BB89">
        <v>725</v>
      </c>
      <c r="BC89">
        <v>730</v>
      </c>
      <c r="BD89" t="s">
        <v>74</v>
      </c>
      <c r="BE89" t="s">
        <v>74</v>
      </c>
      <c r="BF89" t="s">
        <v>74</v>
      </c>
      <c r="BG89" t="s">
        <v>74</v>
      </c>
      <c r="BH89" t="s">
        <v>74</v>
      </c>
      <c r="BI89">
        <v>6</v>
      </c>
      <c r="BJ89" t="s">
        <v>397</v>
      </c>
      <c r="BK89" t="s">
        <v>98</v>
      </c>
      <c r="BL89" t="s">
        <v>126</v>
      </c>
      <c r="BM89" t="s">
        <v>1897</v>
      </c>
      <c r="BN89">
        <v>22471208</v>
      </c>
      <c r="BO89" t="s">
        <v>74</v>
      </c>
      <c r="BP89" t="s">
        <v>74</v>
      </c>
      <c r="BQ89" t="s">
        <v>74</v>
      </c>
      <c r="BR89" t="s">
        <v>102</v>
      </c>
      <c r="BS89" t="s">
        <v>1898</v>
      </c>
      <c r="BT89" t="str">
        <f>HYPERLINK("https%3A%2F%2Fwww.webofscience.com%2Fwos%2Fwoscc%2Ffull-record%2FWOS:000296035800007","View Full Record in Web of Science")</f>
        <v>View Full Record in Web of Science</v>
      </c>
    </row>
    <row r="90" spans="1:72" x14ac:dyDescent="0.25">
      <c r="A90" t="s">
        <v>72</v>
      </c>
      <c r="B90" t="s">
        <v>1899</v>
      </c>
      <c r="C90" t="s">
        <v>74</v>
      </c>
      <c r="D90" t="s">
        <v>74</v>
      </c>
      <c r="E90" t="s">
        <v>74</v>
      </c>
      <c r="F90" t="s">
        <v>1900</v>
      </c>
      <c r="G90" t="s">
        <v>74</v>
      </c>
      <c r="H90" t="s">
        <v>74</v>
      </c>
      <c r="I90" t="s">
        <v>1901</v>
      </c>
      <c r="J90" t="s">
        <v>1420</v>
      </c>
      <c r="K90" t="s">
        <v>74</v>
      </c>
      <c r="L90" t="s">
        <v>74</v>
      </c>
      <c r="M90" t="s">
        <v>78</v>
      </c>
      <c r="N90" t="s">
        <v>79</v>
      </c>
      <c r="O90" t="s">
        <v>74</v>
      </c>
      <c r="P90" t="s">
        <v>74</v>
      </c>
      <c r="Q90" t="s">
        <v>74</v>
      </c>
      <c r="R90" t="s">
        <v>74</v>
      </c>
      <c r="S90" t="s">
        <v>74</v>
      </c>
      <c r="T90" t="s">
        <v>1902</v>
      </c>
      <c r="U90" t="s">
        <v>1903</v>
      </c>
      <c r="V90" t="s">
        <v>1904</v>
      </c>
      <c r="W90" t="s">
        <v>1905</v>
      </c>
      <c r="X90" t="s">
        <v>1811</v>
      </c>
      <c r="Y90" t="s">
        <v>1906</v>
      </c>
      <c r="Z90" t="s">
        <v>1907</v>
      </c>
      <c r="AA90" t="s">
        <v>74</v>
      </c>
      <c r="AB90" t="s">
        <v>74</v>
      </c>
      <c r="AC90" t="s">
        <v>1908</v>
      </c>
      <c r="AD90" t="s">
        <v>1909</v>
      </c>
      <c r="AE90" t="s">
        <v>1910</v>
      </c>
      <c r="AF90" t="s">
        <v>74</v>
      </c>
      <c r="AG90">
        <v>64</v>
      </c>
      <c r="AH90">
        <v>21</v>
      </c>
      <c r="AI90">
        <v>21</v>
      </c>
      <c r="AJ90">
        <v>2</v>
      </c>
      <c r="AK90">
        <v>14</v>
      </c>
      <c r="AL90" t="s">
        <v>274</v>
      </c>
      <c r="AM90" t="s">
        <v>117</v>
      </c>
      <c r="AN90" t="s">
        <v>275</v>
      </c>
      <c r="AO90" t="s">
        <v>1433</v>
      </c>
      <c r="AP90" t="s">
        <v>1434</v>
      </c>
      <c r="AQ90" t="s">
        <v>74</v>
      </c>
      <c r="AR90" t="s">
        <v>1435</v>
      </c>
      <c r="AS90" t="s">
        <v>1436</v>
      </c>
      <c r="AT90" t="s">
        <v>148</v>
      </c>
      <c r="AU90">
        <v>2020</v>
      </c>
      <c r="AV90">
        <v>27</v>
      </c>
      <c r="AW90">
        <v>9</v>
      </c>
      <c r="AX90" t="s">
        <v>74</v>
      </c>
      <c r="AY90" t="s">
        <v>74</v>
      </c>
      <c r="AZ90" t="s">
        <v>74</v>
      </c>
      <c r="BA90" t="s">
        <v>74</v>
      </c>
      <c r="BB90">
        <v>2380</v>
      </c>
      <c r="BC90">
        <v>2389</v>
      </c>
      <c r="BD90" t="s">
        <v>74</v>
      </c>
      <c r="BE90" t="s">
        <v>1911</v>
      </c>
      <c r="BF90" t="str">
        <f>HYPERLINK("http://dx.doi.org/10.1016/j.sjbs.2020.05.006","http://dx.doi.org/10.1016/j.sjbs.2020.05.006")</f>
        <v>http://dx.doi.org/10.1016/j.sjbs.2020.05.006</v>
      </c>
      <c r="BG90" t="s">
        <v>74</v>
      </c>
      <c r="BH90" t="s">
        <v>74</v>
      </c>
      <c r="BI90">
        <v>10</v>
      </c>
      <c r="BJ90" t="s">
        <v>1116</v>
      </c>
      <c r="BK90" t="s">
        <v>98</v>
      </c>
      <c r="BL90" t="s">
        <v>1117</v>
      </c>
      <c r="BM90" t="s">
        <v>1912</v>
      </c>
      <c r="BN90">
        <v>32884420</v>
      </c>
      <c r="BO90" t="s">
        <v>674</v>
      </c>
      <c r="BP90" t="s">
        <v>74</v>
      </c>
      <c r="BQ90" t="s">
        <v>74</v>
      </c>
      <c r="BR90" t="s">
        <v>102</v>
      </c>
      <c r="BS90" t="s">
        <v>1913</v>
      </c>
      <c r="BT90" t="str">
        <f>HYPERLINK("https%3A%2F%2Fwww.webofscience.com%2Fwos%2Fwoscc%2Ffull-record%2FWOS:000559926000002","View Full Record in Web of Science")</f>
        <v>View Full Record in Web of Science</v>
      </c>
    </row>
    <row r="91" spans="1:72" x14ac:dyDescent="0.25">
      <c r="A91" t="s">
        <v>72</v>
      </c>
      <c r="B91" t="s">
        <v>1914</v>
      </c>
      <c r="C91" t="s">
        <v>74</v>
      </c>
      <c r="D91" t="s">
        <v>74</v>
      </c>
      <c r="E91" t="s">
        <v>74</v>
      </c>
      <c r="F91" t="s">
        <v>1915</v>
      </c>
      <c r="G91" t="s">
        <v>74</v>
      </c>
      <c r="H91" t="s">
        <v>74</v>
      </c>
      <c r="I91" t="s">
        <v>1916</v>
      </c>
      <c r="J91" t="s">
        <v>288</v>
      </c>
      <c r="K91" t="s">
        <v>74</v>
      </c>
      <c r="L91" t="s">
        <v>74</v>
      </c>
      <c r="M91" t="s">
        <v>78</v>
      </c>
      <c r="N91" t="s">
        <v>79</v>
      </c>
      <c r="O91" t="s">
        <v>74</v>
      </c>
      <c r="P91" t="s">
        <v>74</v>
      </c>
      <c r="Q91" t="s">
        <v>74</v>
      </c>
      <c r="R91" t="s">
        <v>74</v>
      </c>
      <c r="S91" t="s">
        <v>74</v>
      </c>
      <c r="T91" t="s">
        <v>1917</v>
      </c>
      <c r="U91" t="s">
        <v>1918</v>
      </c>
      <c r="V91" t="s">
        <v>1919</v>
      </c>
      <c r="W91" t="s">
        <v>1920</v>
      </c>
      <c r="X91" t="s">
        <v>509</v>
      </c>
      <c r="Y91" t="s">
        <v>1921</v>
      </c>
      <c r="Z91" t="s">
        <v>1922</v>
      </c>
      <c r="AA91" t="s">
        <v>1923</v>
      </c>
      <c r="AB91" t="s">
        <v>1924</v>
      </c>
      <c r="AC91" t="s">
        <v>1925</v>
      </c>
      <c r="AD91" t="s">
        <v>1925</v>
      </c>
      <c r="AE91" t="s">
        <v>1926</v>
      </c>
      <c r="AF91" t="s">
        <v>74</v>
      </c>
      <c r="AG91">
        <v>99</v>
      </c>
      <c r="AH91">
        <v>14</v>
      </c>
      <c r="AI91">
        <v>14</v>
      </c>
      <c r="AJ91">
        <v>1</v>
      </c>
      <c r="AK91">
        <v>44</v>
      </c>
      <c r="AL91" t="s">
        <v>249</v>
      </c>
      <c r="AM91" t="s">
        <v>295</v>
      </c>
      <c r="AN91" t="s">
        <v>296</v>
      </c>
      <c r="AO91" t="s">
        <v>297</v>
      </c>
      <c r="AP91" t="s">
        <v>298</v>
      </c>
      <c r="AQ91" t="s">
        <v>74</v>
      </c>
      <c r="AR91" t="s">
        <v>299</v>
      </c>
      <c r="AS91" t="s">
        <v>300</v>
      </c>
      <c r="AT91" t="s">
        <v>301</v>
      </c>
      <c r="AU91">
        <v>2012</v>
      </c>
      <c r="AV91">
        <v>21</v>
      </c>
      <c r="AW91">
        <v>5</v>
      </c>
      <c r="AX91" t="s">
        <v>74</v>
      </c>
      <c r="AY91" t="s">
        <v>74</v>
      </c>
      <c r="AZ91" t="s">
        <v>257</v>
      </c>
      <c r="BA91" t="s">
        <v>74</v>
      </c>
      <c r="BB91">
        <v>1229</v>
      </c>
      <c r="BC91">
        <v>1250</v>
      </c>
      <c r="BD91" t="s">
        <v>74</v>
      </c>
      <c r="BE91" t="s">
        <v>1927</v>
      </c>
      <c r="BF91" t="str">
        <f>HYPERLINK("http://dx.doi.org/10.1007/s10531-012-0233-2","http://dx.doi.org/10.1007/s10531-012-0233-2")</f>
        <v>http://dx.doi.org/10.1007/s10531-012-0233-2</v>
      </c>
      <c r="BG91" t="s">
        <v>74</v>
      </c>
      <c r="BH91" t="s">
        <v>74</v>
      </c>
      <c r="BI91">
        <v>22</v>
      </c>
      <c r="BJ91" t="s">
        <v>303</v>
      </c>
      <c r="BK91" t="s">
        <v>98</v>
      </c>
      <c r="BL91" t="s">
        <v>304</v>
      </c>
      <c r="BM91" t="s">
        <v>305</v>
      </c>
      <c r="BN91" t="s">
        <v>74</v>
      </c>
      <c r="BO91" t="s">
        <v>74</v>
      </c>
      <c r="BP91" t="s">
        <v>74</v>
      </c>
      <c r="BQ91" t="s">
        <v>74</v>
      </c>
      <c r="BR91" t="s">
        <v>102</v>
      </c>
      <c r="BS91" t="s">
        <v>1928</v>
      </c>
      <c r="BT91" t="str">
        <f>HYPERLINK("https%3A%2F%2Fwww.webofscience.com%2Fwos%2Fwoscc%2Ffull-record%2FWOS:000302570400006","View Full Record in Web of Science")</f>
        <v>View Full Record in Web of Science</v>
      </c>
    </row>
    <row r="92" spans="1:72" x14ac:dyDescent="0.25">
      <c r="A92" t="s">
        <v>72</v>
      </c>
      <c r="B92" t="s">
        <v>1930</v>
      </c>
      <c r="C92" t="s">
        <v>74</v>
      </c>
      <c r="D92" t="s">
        <v>74</v>
      </c>
      <c r="E92" t="s">
        <v>74</v>
      </c>
      <c r="F92" t="s">
        <v>1931</v>
      </c>
      <c r="G92" t="s">
        <v>74</v>
      </c>
      <c r="H92" t="s">
        <v>74</v>
      </c>
      <c r="I92" t="s">
        <v>1932</v>
      </c>
      <c r="J92" t="s">
        <v>991</v>
      </c>
      <c r="K92" t="s">
        <v>74</v>
      </c>
      <c r="L92" t="s">
        <v>74</v>
      </c>
      <c r="M92" t="s">
        <v>78</v>
      </c>
      <c r="N92" t="s">
        <v>79</v>
      </c>
      <c r="O92" t="s">
        <v>74</v>
      </c>
      <c r="P92" t="s">
        <v>74</v>
      </c>
      <c r="Q92" t="s">
        <v>74</v>
      </c>
      <c r="R92" t="s">
        <v>74</v>
      </c>
      <c r="S92" t="s">
        <v>74</v>
      </c>
      <c r="T92" t="s">
        <v>1933</v>
      </c>
      <c r="U92" t="s">
        <v>1934</v>
      </c>
      <c r="V92" t="s">
        <v>1935</v>
      </c>
      <c r="W92" t="s">
        <v>1936</v>
      </c>
      <c r="X92" t="s">
        <v>1937</v>
      </c>
      <c r="Y92" t="s">
        <v>1938</v>
      </c>
      <c r="Z92" t="s">
        <v>1939</v>
      </c>
      <c r="AA92" t="s">
        <v>1940</v>
      </c>
      <c r="AB92" t="s">
        <v>1941</v>
      </c>
      <c r="AC92" t="s">
        <v>1942</v>
      </c>
      <c r="AD92" t="s">
        <v>1943</v>
      </c>
      <c r="AE92" t="s">
        <v>1944</v>
      </c>
      <c r="AF92" t="s">
        <v>74</v>
      </c>
      <c r="AG92">
        <v>74</v>
      </c>
      <c r="AH92">
        <v>14</v>
      </c>
      <c r="AI92">
        <v>16</v>
      </c>
      <c r="AJ92">
        <v>4</v>
      </c>
      <c r="AK92">
        <v>23</v>
      </c>
      <c r="AL92" t="s">
        <v>274</v>
      </c>
      <c r="AM92" t="s">
        <v>117</v>
      </c>
      <c r="AN92" t="s">
        <v>275</v>
      </c>
      <c r="AO92" t="s">
        <v>1004</v>
      </c>
      <c r="AP92" t="s">
        <v>74</v>
      </c>
      <c r="AQ92" t="s">
        <v>74</v>
      </c>
      <c r="AR92" t="s">
        <v>1005</v>
      </c>
      <c r="AS92" t="s">
        <v>1006</v>
      </c>
      <c r="AT92" t="s">
        <v>280</v>
      </c>
      <c r="AU92">
        <v>2019</v>
      </c>
      <c r="AV92">
        <v>20</v>
      </c>
      <c r="AW92" t="s">
        <v>74</v>
      </c>
      <c r="AX92" t="s">
        <v>74</v>
      </c>
      <c r="AY92" t="s">
        <v>74</v>
      </c>
      <c r="AZ92" t="s">
        <v>74</v>
      </c>
      <c r="BA92" t="s">
        <v>74</v>
      </c>
      <c r="BB92" t="s">
        <v>74</v>
      </c>
      <c r="BC92" t="s">
        <v>74</v>
      </c>
      <c r="BD92" t="s">
        <v>1945</v>
      </c>
      <c r="BE92" t="s">
        <v>1946</v>
      </c>
      <c r="BF92" t="str">
        <f>HYPERLINK("http://dx.doi.org/10.1016/j.gecco.2019.e00800","http://dx.doi.org/10.1016/j.gecco.2019.e00800")</f>
        <v>http://dx.doi.org/10.1016/j.gecco.2019.e00800</v>
      </c>
      <c r="BG92" t="s">
        <v>74</v>
      </c>
      <c r="BH92" t="s">
        <v>74</v>
      </c>
      <c r="BI92">
        <v>16</v>
      </c>
      <c r="BJ92" t="s">
        <v>596</v>
      </c>
      <c r="BK92" t="s">
        <v>98</v>
      </c>
      <c r="BL92" t="s">
        <v>304</v>
      </c>
      <c r="BM92" t="s">
        <v>1947</v>
      </c>
      <c r="BN92" t="s">
        <v>74</v>
      </c>
      <c r="BO92" t="s">
        <v>423</v>
      </c>
      <c r="BP92" t="s">
        <v>74</v>
      </c>
      <c r="BQ92" t="s">
        <v>74</v>
      </c>
      <c r="BR92" t="s">
        <v>102</v>
      </c>
      <c r="BS92" t="s">
        <v>1948</v>
      </c>
      <c r="BT92" t="str">
        <f>HYPERLINK("https%3A%2F%2Fwww.webofscience.com%2Fwos%2Fwoscc%2Ffull-record%2FWOS:000498226800098","View Full Record in Web of Science")</f>
        <v>View Full Record in Web of Science</v>
      </c>
    </row>
    <row r="93" spans="1:72" x14ac:dyDescent="0.25">
      <c r="A93" t="s">
        <v>72</v>
      </c>
      <c r="B93" t="s">
        <v>1949</v>
      </c>
      <c r="C93" t="s">
        <v>74</v>
      </c>
      <c r="D93" t="s">
        <v>74</v>
      </c>
      <c r="E93" t="s">
        <v>74</v>
      </c>
      <c r="F93" t="s">
        <v>1950</v>
      </c>
      <c r="G93" t="s">
        <v>74</v>
      </c>
      <c r="H93" t="s">
        <v>74</v>
      </c>
      <c r="I93" t="s">
        <v>1951</v>
      </c>
      <c r="J93" t="s">
        <v>1952</v>
      </c>
      <c r="K93" t="s">
        <v>74</v>
      </c>
      <c r="L93" t="s">
        <v>74</v>
      </c>
      <c r="M93" t="s">
        <v>78</v>
      </c>
      <c r="N93" t="s">
        <v>79</v>
      </c>
      <c r="O93" t="s">
        <v>74</v>
      </c>
      <c r="P93" t="s">
        <v>74</v>
      </c>
      <c r="Q93" t="s">
        <v>74</v>
      </c>
      <c r="R93" t="s">
        <v>74</v>
      </c>
      <c r="S93" t="s">
        <v>74</v>
      </c>
      <c r="T93" t="s">
        <v>1953</v>
      </c>
      <c r="U93" t="s">
        <v>1954</v>
      </c>
      <c r="V93" t="s">
        <v>1955</v>
      </c>
      <c r="W93" t="s">
        <v>1956</v>
      </c>
      <c r="X93" t="s">
        <v>1957</v>
      </c>
      <c r="Y93" t="s">
        <v>1958</v>
      </c>
      <c r="Z93" t="s">
        <v>1959</v>
      </c>
      <c r="AA93" t="s">
        <v>1960</v>
      </c>
      <c r="AB93" t="s">
        <v>1961</v>
      </c>
      <c r="AC93" t="s">
        <v>1962</v>
      </c>
      <c r="AD93" t="s">
        <v>1962</v>
      </c>
      <c r="AE93" t="s">
        <v>1963</v>
      </c>
      <c r="AF93" t="s">
        <v>74</v>
      </c>
      <c r="AG93">
        <v>48</v>
      </c>
      <c r="AH93">
        <v>1</v>
      </c>
      <c r="AI93">
        <v>1</v>
      </c>
      <c r="AJ93">
        <v>5</v>
      </c>
      <c r="AK93">
        <v>5</v>
      </c>
      <c r="AL93" t="s">
        <v>1964</v>
      </c>
      <c r="AM93" t="s">
        <v>1965</v>
      </c>
      <c r="AN93" t="s">
        <v>1966</v>
      </c>
      <c r="AO93" t="s">
        <v>1967</v>
      </c>
      <c r="AP93" t="s">
        <v>1968</v>
      </c>
      <c r="AQ93" t="s">
        <v>74</v>
      </c>
      <c r="AR93" t="s">
        <v>1969</v>
      </c>
      <c r="AS93" t="s">
        <v>1970</v>
      </c>
      <c r="AT93" t="s">
        <v>1971</v>
      </c>
      <c r="AU93">
        <v>2023</v>
      </c>
      <c r="AV93">
        <v>69</v>
      </c>
      <c r="AW93">
        <v>4</v>
      </c>
      <c r="AX93" t="s">
        <v>74</v>
      </c>
      <c r="AY93" t="s">
        <v>74</v>
      </c>
      <c r="AZ93" t="s">
        <v>74</v>
      </c>
      <c r="BA93" t="s">
        <v>74</v>
      </c>
      <c r="BB93">
        <v>463</v>
      </c>
      <c r="BC93">
        <v>472</v>
      </c>
      <c r="BD93" t="s">
        <v>74</v>
      </c>
      <c r="BE93" t="s">
        <v>1972</v>
      </c>
      <c r="BF93" t="str">
        <f>HYPERLINK("http://dx.doi.org/10.1093/forsci/fxad014","http://dx.doi.org/10.1093/forsci/fxad014")</f>
        <v>http://dx.doi.org/10.1093/forsci/fxad014</v>
      </c>
      <c r="BG93" t="s">
        <v>74</v>
      </c>
      <c r="BH93" t="s">
        <v>1973</v>
      </c>
      <c r="BI93">
        <v>10</v>
      </c>
      <c r="BJ93" t="s">
        <v>814</v>
      </c>
      <c r="BK93" t="s">
        <v>98</v>
      </c>
      <c r="BL93" t="s">
        <v>814</v>
      </c>
      <c r="BM93" t="s">
        <v>1974</v>
      </c>
      <c r="BN93" t="s">
        <v>74</v>
      </c>
      <c r="BO93" t="s">
        <v>74</v>
      </c>
      <c r="BP93" t="s">
        <v>74</v>
      </c>
      <c r="BQ93" t="s">
        <v>74</v>
      </c>
      <c r="BR93" t="s">
        <v>102</v>
      </c>
      <c r="BS93" t="s">
        <v>1975</v>
      </c>
      <c r="BT93" t="str">
        <f>HYPERLINK("https%3A%2F%2Fwww.webofscience.com%2Fwos%2Fwoscc%2Ffull-record%2FWOS:000972158300001","View Full Record in Web of Science")</f>
        <v>View Full Record in Web of Science</v>
      </c>
    </row>
    <row r="94" spans="1:72" x14ac:dyDescent="0.25">
      <c r="A94" t="s">
        <v>72</v>
      </c>
      <c r="B94" t="s">
        <v>1976</v>
      </c>
      <c r="C94" t="s">
        <v>74</v>
      </c>
      <c r="D94" t="s">
        <v>74</v>
      </c>
      <c r="E94" t="s">
        <v>74</v>
      </c>
      <c r="F94" t="s">
        <v>1977</v>
      </c>
      <c r="G94" t="s">
        <v>74</v>
      </c>
      <c r="H94" t="s">
        <v>74</v>
      </c>
      <c r="I94" t="s">
        <v>1978</v>
      </c>
      <c r="J94" t="s">
        <v>327</v>
      </c>
      <c r="K94" t="s">
        <v>74</v>
      </c>
      <c r="L94" t="s">
        <v>74</v>
      </c>
      <c r="M94" t="s">
        <v>78</v>
      </c>
      <c r="N94" t="s">
        <v>79</v>
      </c>
      <c r="O94" t="s">
        <v>74</v>
      </c>
      <c r="P94" t="s">
        <v>74</v>
      </c>
      <c r="Q94" t="s">
        <v>74</v>
      </c>
      <c r="R94" t="s">
        <v>74</v>
      </c>
      <c r="S94" t="s">
        <v>74</v>
      </c>
      <c r="T94" t="s">
        <v>1979</v>
      </c>
      <c r="U94" t="s">
        <v>1980</v>
      </c>
      <c r="V94" t="s">
        <v>1981</v>
      </c>
      <c r="W94" t="s">
        <v>1982</v>
      </c>
      <c r="X94" t="s">
        <v>1983</v>
      </c>
      <c r="Y94" t="s">
        <v>1984</v>
      </c>
      <c r="Z94" t="s">
        <v>1985</v>
      </c>
      <c r="AA94" t="s">
        <v>1986</v>
      </c>
      <c r="AB94" t="s">
        <v>1987</v>
      </c>
      <c r="AC94" t="s">
        <v>1988</v>
      </c>
      <c r="AD94" t="s">
        <v>1988</v>
      </c>
      <c r="AE94" t="s">
        <v>1989</v>
      </c>
      <c r="AF94" t="s">
        <v>74</v>
      </c>
      <c r="AG94">
        <v>44</v>
      </c>
      <c r="AH94">
        <v>35</v>
      </c>
      <c r="AI94">
        <v>39</v>
      </c>
      <c r="AJ94">
        <v>2</v>
      </c>
      <c r="AK94">
        <v>42</v>
      </c>
      <c r="AL94" t="s">
        <v>340</v>
      </c>
      <c r="AM94" t="s">
        <v>341</v>
      </c>
      <c r="AN94" t="s">
        <v>342</v>
      </c>
      <c r="AO94" t="s">
        <v>343</v>
      </c>
      <c r="AP94" t="s">
        <v>74</v>
      </c>
      <c r="AQ94" t="s">
        <v>74</v>
      </c>
      <c r="AR94" t="s">
        <v>344</v>
      </c>
      <c r="AS94" t="s">
        <v>345</v>
      </c>
      <c r="AT94" t="s">
        <v>1990</v>
      </c>
      <c r="AU94">
        <v>2012</v>
      </c>
      <c r="AV94">
        <v>102</v>
      </c>
      <c r="AW94">
        <v>8</v>
      </c>
      <c r="AX94" t="s">
        <v>74</v>
      </c>
      <c r="AY94" t="s">
        <v>74</v>
      </c>
      <c r="AZ94" t="s">
        <v>74</v>
      </c>
      <c r="BA94" t="s">
        <v>74</v>
      </c>
      <c r="BB94">
        <v>1157</v>
      </c>
      <c r="BC94">
        <v>1165</v>
      </c>
      <c r="BD94" t="s">
        <v>74</v>
      </c>
      <c r="BE94" t="s">
        <v>74</v>
      </c>
      <c r="BF94" t="s">
        <v>74</v>
      </c>
      <c r="BG94" t="s">
        <v>74</v>
      </c>
      <c r="BH94" t="s">
        <v>74</v>
      </c>
      <c r="BI94">
        <v>9</v>
      </c>
      <c r="BJ94" t="s">
        <v>178</v>
      </c>
      <c r="BK94" t="s">
        <v>98</v>
      </c>
      <c r="BL94" t="s">
        <v>179</v>
      </c>
      <c r="BM94" t="s">
        <v>1991</v>
      </c>
      <c r="BN94" t="s">
        <v>74</v>
      </c>
      <c r="BO94" t="s">
        <v>74</v>
      </c>
      <c r="BP94" t="s">
        <v>74</v>
      </c>
      <c r="BQ94" t="s">
        <v>74</v>
      </c>
      <c r="BR94" t="s">
        <v>102</v>
      </c>
      <c r="BS94" t="s">
        <v>1992</v>
      </c>
      <c r="BT94" t="str">
        <f>HYPERLINK("https%3A%2F%2Fwww.webofscience.com%2Fwos%2Fwoscc%2Ffull-record%2FWOS:000304224300020","View Full Record in Web of Science")</f>
        <v>View Full Record in Web of Science</v>
      </c>
    </row>
    <row r="95" spans="1:72" x14ac:dyDescent="0.25">
      <c r="A95" t="s">
        <v>72</v>
      </c>
      <c r="B95" t="s">
        <v>1993</v>
      </c>
      <c r="C95" t="s">
        <v>74</v>
      </c>
      <c r="D95" t="s">
        <v>74</v>
      </c>
      <c r="E95" t="s">
        <v>74</v>
      </c>
      <c r="F95" t="s">
        <v>1994</v>
      </c>
      <c r="G95" t="s">
        <v>74</v>
      </c>
      <c r="H95" t="s">
        <v>74</v>
      </c>
      <c r="I95" t="s">
        <v>1995</v>
      </c>
      <c r="J95" t="s">
        <v>1363</v>
      </c>
      <c r="K95" t="s">
        <v>74</v>
      </c>
      <c r="L95" t="s">
        <v>74</v>
      </c>
      <c r="M95" t="s">
        <v>78</v>
      </c>
      <c r="N95" t="s">
        <v>79</v>
      </c>
      <c r="O95" t="s">
        <v>74</v>
      </c>
      <c r="P95" t="s">
        <v>74</v>
      </c>
      <c r="Q95" t="s">
        <v>74</v>
      </c>
      <c r="R95" t="s">
        <v>74</v>
      </c>
      <c r="S95" t="s">
        <v>74</v>
      </c>
      <c r="T95" t="s">
        <v>1996</v>
      </c>
      <c r="U95" t="s">
        <v>1997</v>
      </c>
      <c r="V95" t="s">
        <v>1998</v>
      </c>
      <c r="W95" t="s">
        <v>1999</v>
      </c>
      <c r="X95" t="s">
        <v>2000</v>
      </c>
      <c r="Y95" t="s">
        <v>2001</v>
      </c>
      <c r="Z95" t="s">
        <v>1346</v>
      </c>
      <c r="AA95" t="s">
        <v>2002</v>
      </c>
      <c r="AB95" t="s">
        <v>2003</v>
      </c>
      <c r="AC95" t="s">
        <v>2004</v>
      </c>
      <c r="AD95" t="s">
        <v>2005</v>
      </c>
      <c r="AE95" t="s">
        <v>2006</v>
      </c>
      <c r="AF95" t="s">
        <v>74</v>
      </c>
      <c r="AG95">
        <v>78</v>
      </c>
      <c r="AH95">
        <v>53</v>
      </c>
      <c r="AI95">
        <v>57</v>
      </c>
      <c r="AJ95">
        <v>2</v>
      </c>
      <c r="AK95">
        <v>14</v>
      </c>
      <c r="AL95" t="s">
        <v>274</v>
      </c>
      <c r="AM95" t="s">
        <v>117</v>
      </c>
      <c r="AN95" t="s">
        <v>275</v>
      </c>
      <c r="AO95" t="s">
        <v>1374</v>
      </c>
      <c r="AP95" t="s">
        <v>74</v>
      </c>
      <c r="AQ95" t="s">
        <v>74</v>
      </c>
      <c r="AR95" t="s">
        <v>1375</v>
      </c>
      <c r="AS95" t="s">
        <v>1376</v>
      </c>
      <c r="AT95" t="s">
        <v>74</v>
      </c>
      <c r="AU95">
        <v>2018</v>
      </c>
      <c r="AV95">
        <v>19</v>
      </c>
      <c r="AW95" t="s">
        <v>74</v>
      </c>
      <c r="AX95" t="s">
        <v>74</v>
      </c>
      <c r="AY95" t="s">
        <v>74</v>
      </c>
      <c r="AZ95" t="s">
        <v>74</v>
      </c>
      <c r="BA95" t="s">
        <v>74</v>
      </c>
      <c r="BB95">
        <v>94</v>
      </c>
      <c r="BC95">
        <v>105</v>
      </c>
      <c r="BD95" t="s">
        <v>74</v>
      </c>
      <c r="BE95" t="s">
        <v>2007</v>
      </c>
      <c r="BF95" t="str">
        <f>HYPERLINK("http://dx.doi.org/10.1016/j.crm.2017.11.002","http://dx.doi.org/10.1016/j.crm.2017.11.002")</f>
        <v>http://dx.doi.org/10.1016/j.crm.2017.11.002</v>
      </c>
      <c r="BG95" t="s">
        <v>74</v>
      </c>
      <c r="BH95" t="s">
        <v>74</v>
      </c>
      <c r="BI95">
        <v>12</v>
      </c>
      <c r="BJ95" t="s">
        <v>1378</v>
      </c>
      <c r="BK95" t="s">
        <v>2008</v>
      </c>
      <c r="BL95" t="s">
        <v>1379</v>
      </c>
      <c r="BM95" t="s">
        <v>2009</v>
      </c>
      <c r="BN95" t="s">
        <v>74</v>
      </c>
      <c r="BO95" t="s">
        <v>423</v>
      </c>
      <c r="BP95" t="s">
        <v>74</v>
      </c>
      <c r="BQ95" t="s">
        <v>74</v>
      </c>
      <c r="BR95" t="s">
        <v>102</v>
      </c>
      <c r="BS95" t="s">
        <v>2010</v>
      </c>
      <c r="BT95" t="str">
        <f>HYPERLINK("https%3A%2F%2Fwww.webofscience.com%2Fwos%2Fwoscc%2Ffull-record%2FWOS:000429589000008","View Full Record in Web of Science")</f>
        <v>View Full Record in Web of Science</v>
      </c>
    </row>
    <row r="96" spans="1:72" x14ac:dyDescent="0.25">
      <c r="A96" t="s">
        <v>72</v>
      </c>
      <c r="B96" t="s">
        <v>2011</v>
      </c>
      <c r="C96" t="s">
        <v>74</v>
      </c>
      <c r="D96" t="s">
        <v>74</v>
      </c>
      <c r="E96" t="s">
        <v>74</v>
      </c>
      <c r="F96" t="s">
        <v>2012</v>
      </c>
      <c r="G96" t="s">
        <v>74</v>
      </c>
      <c r="H96" t="s">
        <v>74</v>
      </c>
      <c r="I96" s="1" t="s">
        <v>2013</v>
      </c>
      <c r="J96" t="s">
        <v>327</v>
      </c>
      <c r="K96" t="s">
        <v>74</v>
      </c>
      <c r="L96" t="s">
        <v>74</v>
      </c>
      <c r="M96" t="s">
        <v>78</v>
      </c>
      <c r="N96" t="s">
        <v>79</v>
      </c>
      <c r="O96" t="s">
        <v>74</v>
      </c>
      <c r="P96" t="s">
        <v>74</v>
      </c>
      <c r="Q96" t="s">
        <v>74</v>
      </c>
      <c r="R96" t="s">
        <v>74</v>
      </c>
      <c r="S96" t="s">
        <v>74</v>
      </c>
      <c r="T96" t="s">
        <v>2014</v>
      </c>
      <c r="U96" t="s">
        <v>2015</v>
      </c>
      <c r="V96" t="s">
        <v>2016</v>
      </c>
      <c r="W96" t="s">
        <v>2017</v>
      </c>
      <c r="X96" t="s">
        <v>509</v>
      </c>
      <c r="Y96" t="s">
        <v>2018</v>
      </c>
      <c r="Z96" t="s">
        <v>2019</v>
      </c>
      <c r="AA96" t="s">
        <v>74</v>
      </c>
      <c r="AB96" t="s">
        <v>2020</v>
      </c>
      <c r="AC96" t="s">
        <v>74</v>
      </c>
      <c r="AD96" t="s">
        <v>74</v>
      </c>
      <c r="AE96" t="s">
        <v>74</v>
      </c>
      <c r="AF96" t="s">
        <v>74</v>
      </c>
      <c r="AG96">
        <v>47</v>
      </c>
      <c r="AH96">
        <v>33</v>
      </c>
      <c r="AI96">
        <v>36</v>
      </c>
      <c r="AJ96">
        <v>0</v>
      </c>
      <c r="AK96">
        <v>9</v>
      </c>
      <c r="AL96" t="s">
        <v>340</v>
      </c>
      <c r="AM96" t="s">
        <v>341</v>
      </c>
      <c r="AN96" t="s">
        <v>342</v>
      </c>
      <c r="AO96" t="s">
        <v>343</v>
      </c>
      <c r="AP96" t="s">
        <v>74</v>
      </c>
      <c r="AQ96" t="s">
        <v>74</v>
      </c>
      <c r="AR96" t="s">
        <v>344</v>
      </c>
      <c r="AS96" t="s">
        <v>345</v>
      </c>
      <c r="AT96" t="s">
        <v>1990</v>
      </c>
      <c r="AU96">
        <v>2012</v>
      </c>
      <c r="AV96">
        <v>102</v>
      </c>
      <c r="AW96">
        <v>8</v>
      </c>
      <c r="AX96" t="s">
        <v>74</v>
      </c>
      <c r="AY96" t="s">
        <v>74</v>
      </c>
      <c r="AZ96" t="s">
        <v>74</v>
      </c>
      <c r="BA96" t="s">
        <v>74</v>
      </c>
      <c r="BB96">
        <v>1126</v>
      </c>
      <c r="BC96">
        <v>1135</v>
      </c>
      <c r="BD96" t="s">
        <v>74</v>
      </c>
      <c r="BE96" t="s">
        <v>74</v>
      </c>
      <c r="BF96" t="s">
        <v>74</v>
      </c>
      <c r="BG96" t="s">
        <v>74</v>
      </c>
      <c r="BH96" t="s">
        <v>74</v>
      </c>
      <c r="BI96">
        <v>10</v>
      </c>
      <c r="BJ96" t="s">
        <v>178</v>
      </c>
      <c r="BK96" t="s">
        <v>98</v>
      </c>
      <c r="BL96" t="s">
        <v>179</v>
      </c>
      <c r="BM96" t="s">
        <v>1991</v>
      </c>
      <c r="BN96" t="s">
        <v>74</v>
      </c>
      <c r="BO96" t="s">
        <v>74</v>
      </c>
      <c r="BP96" t="s">
        <v>74</v>
      </c>
      <c r="BQ96" t="s">
        <v>74</v>
      </c>
      <c r="BR96" t="s">
        <v>102</v>
      </c>
      <c r="BS96" t="s">
        <v>2021</v>
      </c>
      <c r="BT96" t="str">
        <f>HYPERLINK("https%3A%2F%2Fwww.webofscience.com%2Fwos%2Fwoscc%2Ffull-record%2FWOS:000304224300017","View Full Record in Web of Science")</f>
        <v>View Full Record in Web of Science</v>
      </c>
    </row>
    <row r="97" spans="1:72" x14ac:dyDescent="0.25">
      <c r="A97" t="s">
        <v>72</v>
      </c>
      <c r="B97" t="s">
        <v>2022</v>
      </c>
      <c r="C97" t="s">
        <v>74</v>
      </c>
      <c r="D97" t="s">
        <v>74</v>
      </c>
      <c r="E97" t="s">
        <v>74</v>
      </c>
      <c r="F97" t="s">
        <v>2023</v>
      </c>
      <c r="G97" t="s">
        <v>74</v>
      </c>
      <c r="H97" t="s">
        <v>74</v>
      </c>
      <c r="I97" t="s">
        <v>2024</v>
      </c>
      <c r="J97" t="s">
        <v>2025</v>
      </c>
      <c r="K97" t="s">
        <v>74</v>
      </c>
      <c r="L97" t="s">
        <v>74</v>
      </c>
      <c r="M97" t="s">
        <v>78</v>
      </c>
      <c r="N97" t="s">
        <v>79</v>
      </c>
      <c r="O97" t="s">
        <v>74</v>
      </c>
      <c r="P97" t="s">
        <v>74</v>
      </c>
      <c r="Q97" t="s">
        <v>74</v>
      </c>
      <c r="R97" t="s">
        <v>74</v>
      </c>
      <c r="S97" t="s">
        <v>74</v>
      </c>
      <c r="T97" t="s">
        <v>2026</v>
      </c>
      <c r="U97" t="s">
        <v>2027</v>
      </c>
      <c r="V97" t="s">
        <v>2028</v>
      </c>
      <c r="W97" t="s">
        <v>2029</v>
      </c>
      <c r="X97" t="s">
        <v>2030</v>
      </c>
      <c r="Y97" t="s">
        <v>2031</v>
      </c>
      <c r="Z97" t="s">
        <v>2032</v>
      </c>
      <c r="AA97" t="s">
        <v>2033</v>
      </c>
      <c r="AB97" t="s">
        <v>2034</v>
      </c>
      <c r="AC97" t="s">
        <v>74</v>
      </c>
      <c r="AD97" t="s">
        <v>74</v>
      </c>
      <c r="AE97" t="s">
        <v>74</v>
      </c>
      <c r="AF97" t="s">
        <v>74</v>
      </c>
      <c r="AG97">
        <v>74</v>
      </c>
      <c r="AH97">
        <v>10</v>
      </c>
      <c r="AI97">
        <v>10</v>
      </c>
      <c r="AJ97">
        <v>0</v>
      </c>
      <c r="AK97">
        <v>7</v>
      </c>
      <c r="AL97" t="s">
        <v>2035</v>
      </c>
      <c r="AM97" t="s">
        <v>2036</v>
      </c>
      <c r="AN97" t="s">
        <v>2037</v>
      </c>
      <c r="AO97" t="s">
        <v>2038</v>
      </c>
      <c r="AP97" t="s">
        <v>2039</v>
      </c>
      <c r="AQ97" t="s">
        <v>74</v>
      </c>
      <c r="AR97" t="s">
        <v>2040</v>
      </c>
      <c r="AS97" t="s">
        <v>2041</v>
      </c>
      <c r="AT97" t="s">
        <v>2042</v>
      </c>
      <c r="AU97">
        <v>2020</v>
      </c>
      <c r="AV97">
        <v>361</v>
      </c>
      <c r="AW97" t="s">
        <v>74</v>
      </c>
      <c r="AX97" t="s">
        <v>74</v>
      </c>
      <c r="AY97" t="s">
        <v>74</v>
      </c>
      <c r="AZ97" t="s">
        <v>74</v>
      </c>
      <c r="BA97" t="s">
        <v>74</v>
      </c>
      <c r="BB97" t="s">
        <v>74</v>
      </c>
      <c r="BC97" t="s">
        <v>74</v>
      </c>
      <c r="BD97">
        <v>112738</v>
      </c>
      <c r="BE97" t="s">
        <v>2043</v>
      </c>
      <c r="BF97" t="str">
        <f>HYPERLINK("http://dx.doi.org/10.1016/j.cma.2019.112738","http://dx.doi.org/10.1016/j.cma.2019.112738")</f>
        <v>http://dx.doi.org/10.1016/j.cma.2019.112738</v>
      </c>
      <c r="BG97" t="s">
        <v>74</v>
      </c>
      <c r="BH97" t="s">
        <v>74</v>
      </c>
      <c r="BI97">
        <v>21</v>
      </c>
      <c r="BJ97" t="s">
        <v>2044</v>
      </c>
      <c r="BK97" t="s">
        <v>98</v>
      </c>
      <c r="BL97" t="s">
        <v>2045</v>
      </c>
      <c r="BM97" t="s">
        <v>2046</v>
      </c>
      <c r="BN97" t="s">
        <v>74</v>
      </c>
      <c r="BO97" t="s">
        <v>74</v>
      </c>
      <c r="BP97" t="s">
        <v>74</v>
      </c>
      <c r="BQ97" t="s">
        <v>74</v>
      </c>
      <c r="BR97" t="s">
        <v>102</v>
      </c>
      <c r="BS97" t="s">
        <v>2047</v>
      </c>
      <c r="BT97" t="str">
        <f>HYPERLINK("https%3A%2F%2Fwww.webofscience.com%2Fwos%2Fwoscc%2Ffull-record%2FWOS:000508937500038","View Full Record in Web of Science")</f>
        <v>View Full Record in Web of Science</v>
      </c>
    </row>
    <row r="98" spans="1:72" x14ac:dyDescent="0.25">
      <c r="A98" t="s">
        <v>72</v>
      </c>
      <c r="B98" t="s">
        <v>2048</v>
      </c>
      <c r="C98" t="s">
        <v>74</v>
      </c>
      <c r="D98" t="s">
        <v>74</v>
      </c>
      <c r="E98" t="s">
        <v>74</v>
      </c>
      <c r="F98" t="s">
        <v>2049</v>
      </c>
      <c r="G98" t="s">
        <v>74</v>
      </c>
      <c r="H98" t="s">
        <v>74</v>
      </c>
      <c r="I98" t="s">
        <v>2050</v>
      </c>
      <c r="J98" t="s">
        <v>1846</v>
      </c>
      <c r="K98" t="s">
        <v>74</v>
      </c>
      <c r="L98" t="s">
        <v>74</v>
      </c>
      <c r="M98" t="s">
        <v>78</v>
      </c>
      <c r="N98" t="s">
        <v>79</v>
      </c>
      <c r="O98" t="s">
        <v>74</v>
      </c>
      <c r="P98" t="s">
        <v>74</v>
      </c>
      <c r="Q98" t="s">
        <v>74</v>
      </c>
      <c r="R98" t="s">
        <v>74</v>
      </c>
      <c r="S98" t="s">
        <v>74</v>
      </c>
      <c r="T98" t="s">
        <v>74</v>
      </c>
      <c r="U98" t="s">
        <v>2051</v>
      </c>
      <c r="V98" t="s">
        <v>2052</v>
      </c>
      <c r="W98" t="s">
        <v>2053</v>
      </c>
      <c r="X98" t="s">
        <v>74</v>
      </c>
      <c r="Y98" t="s">
        <v>2054</v>
      </c>
      <c r="Z98" t="s">
        <v>2055</v>
      </c>
      <c r="AA98" t="s">
        <v>74</v>
      </c>
      <c r="AB98" t="s">
        <v>2056</v>
      </c>
      <c r="AC98" t="s">
        <v>2057</v>
      </c>
      <c r="AD98" t="s">
        <v>2057</v>
      </c>
      <c r="AE98" t="s">
        <v>2058</v>
      </c>
      <c r="AF98" t="s">
        <v>74</v>
      </c>
      <c r="AG98">
        <v>46</v>
      </c>
      <c r="AH98">
        <v>3</v>
      </c>
      <c r="AI98">
        <v>3</v>
      </c>
      <c r="AJ98">
        <v>0</v>
      </c>
      <c r="AK98">
        <v>5</v>
      </c>
      <c r="AL98" t="s">
        <v>1855</v>
      </c>
      <c r="AM98" t="s">
        <v>980</v>
      </c>
      <c r="AN98" t="s">
        <v>1856</v>
      </c>
      <c r="AO98" t="s">
        <v>1857</v>
      </c>
      <c r="AP98" t="s">
        <v>74</v>
      </c>
      <c r="AQ98" t="s">
        <v>74</v>
      </c>
      <c r="AR98" t="s">
        <v>1858</v>
      </c>
      <c r="AS98" t="s">
        <v>1859</v>
      </c>
      <c r="AT98" t="s">
        <v>346</v>
      </c>
      <c r="AU98">
        <v>2022</v>
      </c>
      <c r="AV98">
        <v>12</v>
      </c>
      <c r="AW98">
        <v>1</v>
      </c>
      <c r="AX98" t="s">
        <v>74</v>
      </c>
      <c r="AY98" t="s">
        <v>74</v>
      </c>
      <c r="AZ98" t="s">
        <v>74</v>
      </c>
      <c r="BA98" t="s">
        <v>74</v>
      </c>
      <c r="BB98" t="s">
        <v>74</v>
      </c>
      <c r="BC98" t="s">
        <v>74</v>
      </c>
      <c r="BD98">
        <v>19235</v>
      </c>
      <c r="BE98" t="s">
        <v>2059</v>
      </c>
      <c r="BF98" t="str">
        <f>HYPERLINK("http://dx.doi.org/10.1038/s41598-022-23761-1","http://dx.doi.org/10.1038/s41598-022-23761-1")</f>
        <v>http://dx.doi.org/10.1038/s41598-022-23761-1</v>
      </c>
      <c r="BG98" t="s">
        <v>74</v>
      </c>
      <c r="BH98" t="s">
        <v>74</v>
      </c>
      <c r="BI98">
        <v>11</v>
      </c>
      <c r="BJ98" t="s">
        <v>178</v>
      </c>
      <c r="BK98" t="s">
        <v>98</v>
      </c>
      <c r="BL98" t="s">
        <v>179</v>
      </c>
      <c r="BM98" t="s">
        <v>2060</v>
      </c>
      <c r="BN98">
        <v>36357449</v>
      </c>
      <c r="BO98" t="s">
        <v>855</v>
      </c>
      <c r="BP98" t="s">
        <v>74</v>
      </c>
      <c r="BQ98" t="s">
        <v>74</v>
      </c>
      <c r="BR98" t="s">
        <v>102</v>
      </c>
      <c r="BS98" t="s">
        <v>2061</v>
      </c>
      <c r="BT98" t="str">
        <f>HYPERLINK("https%3A%2F%2Fwww.webofscience.com%2Fwos%2Fwoscc%2Ffull-record%2FWOS:000881825800014","View Full Record in Web of Science")</f>
        <v>View Full Record in Web of Science</v>
      </c>
    </row>
    <row r="99" spans="1:72" x14ac:dyDescent="0.25">
      <c r="A99" t="s">
        <v>72</v>
      </c>
      <c r="B99" t="s">
        <v>2062</v>
      </c>
      <c r="C99" t="s">
        <v>74</v>
      </c>
      <c r="D99" t="s">
        <v>74</v>
      </c>
      <c r="E99" t="s">
        <v>74</v>
      </c>
      <c r="F99" t="s">
        <v>2063</v>
      </c>
      <c r="G99" t="s">
        <v>74</v>
      </c>
      <c r="H99" t="s">
        <v>74</v>
      </c>
      <c r="I99" t="s">
        <v>2064</v>
      </c>
      <c r="J99" t="s">
        <v>2065</v>
      </c>
      <c r="K99" t="s">
        <v>74</v>
      </c>
      <c r="L99" t="s">
        <v>74</v>
      </c>
      <c r="M99" t="s">
        <v>78</v>
      </c>
      <c r="N99" t="s">
        <v>79</v>
      </c>
      <c r="O99" t="s">
        <v>74</v>
      </c>
      <c r="P99" t="s">
        <v>74</v>
      </c>
      <c r="Q99" t="s">
        <v>74</v>
      </c>
      <c r="R99" t="s">
        <v>74</v>
      </c>
      <c r="S99" t="s">
        <v>74</v>
      </c>
      <c r="T99" t="s">
        <v>2066</v>
      </c>
      <c r="U99" t="s">
        <v>2067</v>
      </c>
      <c r="V99" t="s">
        <v>2068</v>
      </c>
      <c r="W99" t="s">
        <v>2069</v>
      </c>
      <c r="X99" t="s">
        <v>1207</v>
      </c>
      <c r="Y99" t="s">
        <v>2070</v>
      </c>
      <c r="Z99" t="s">
        <v>2071</v>
      </c>
      <c r="AA99" t="s">
        <v>74</v>
      </c>
      <c r="AB99" t="s">
        <v>74</v>
      </c>
      <c r="AC99" t="s">
        <v>2072</v>
      </c>
      <c r="AD99" t="s">
        <v>2072</v>
      </c>
      <c r="AE99" t="s">
        <v>2073</v>
      </c>
      <c r="AF99" t="s">
        <v>74</v>
      </c>
      <c r="AG99">
        <v>89</v>
      </c>
      <c r="AH99">
        <v>1</v>
      </c>
      <c r="AI99">
        <v>3</v>
      </c>
      <c r="AJ99">
        <v>0</v>
      </c>
      <c r="AK99">
        <v>1</v>
      </c>
      <c r="AL99" t="s">
        <v>2074</v>
      </c>
      <c r="AM99" t="s">
        <v>2075</v>
      </c>
      <c r="AN99" t="s">
        <v>2076</v>
      </c>
      <c r="AO99" t="s">
        <v>2077</v>
      </c>
      <c r="AP99" t="s">
        <v>2078</v>
      </c>
      <c r="AQ99" t="s">
        <v>74</v>
      </c>
      <c r="AR99" t="s">
        <v>2079</v>
      </c>
      <c r="AS99" t="s">
        <v>2080</v>
      </c>
      <c r="AT99" t="s">
        <v>647</v>
      </c>
      <c r="AU99">
        <v>2020</v>
      </c>
      <c r="AV99">
        <v>15</v>
      </c>
      <c r="AW99">
        <v>1</v>
      </c>
      <c r="AX99" t="s">
        <v>74</v>
      </c>
      <c r="AY99" t="s">
        <v>74</v>
      </c>
      <c r="AZ99" t="s">
        <v>74</v>
      </c>
      <c r="BA99" t="s">
        <v>74</v>
      </c>
      <c r="BB99">
        <v>212</v>
      </c>
      <c r="BC99">
        <v>227</v>
      </c>
      <c r="BD99" t="s">
        <v>74</v>
      </c>
      <c r="BE99" t="s">
        <v>74</v>
      </c>
      <c r="BF99" t="s">
        <v>74</v>
      </c>
      <c r="BG99" t="s">
        <v>74</v>
      </c>
      <c r="BH99" t="s">
        <v>74</v>
      </c>
      <c r="BI99">
        <v>16</v>
      </c>
      <c r="BJ99" t="s">
        <v>711</v>
      </c>
      <c r="BK99" t="s">
        <v>98</v>
      </c>
      <c r="BL99" t="s">
        <v>711</v>
      </c>
      <c r="BM99" t="s">
        <v>2081</v>
      </c>
      <c r="BN99" t="s">
        <v>74</v>
      </c>
      <c r="BO99" t="s">
        <v>74</v>
      </c>
      <c r="BP99" t="s">
        <v>74</v>
      </c>
      <c r="BQ99" t="s">
        <v>74</v>
      </c>
      <c r="BR99" t="s">
        <v>102</v>
      </c>
      <c r="BS99" t="s">
        <v>2082</v>
      </c>
      <c r="BT99" t="str">
        <f>HYPERLINK("https%3A%2F%2Fwww.webofscience.com%2Fwos%2Fwoscc%2Ffull-record%2FWOS:000530918200020","View Full Record in Web of Science")</f>
        <v>View Full Record in Web of Science</v>
      </c>
    </row>
    <row r="100" spans="1:72" x14ac:dyDescent="0.25">
      <c r="A100" t="s">
        <v>72</v>
      </c>
      <c r="B100" t="s">
        <v>2083</v>
      </c>
      <c r="C100" t="s">
        <v>74</v>
      </c>
      <c r="D100" t="s">
        <v>74</v>
      </c>
      <c r="E100" t="s">
        <v>74</v>
      </c>
      <c r="F100" t="s">
        <v>2084</v>
      </c>
      <c r="G100" t="s">
        <v>74</v>
      </c>
      <c r="H100" t="s">
        <v>74</v>
      </c>
      <c r="I100" t="s">
        <v>2085</v>
      </c>
      <c r="J100" t="s">
        <v>327</v>
      </c>
      <c r="K100" t="s">
        <v>74</v>
      </c>
      <c r="L100" t="s">
        <v>74</v>
      </c>
      <c r="M100" t="s">
        <v>78</v>
      </c>
      <c r="N100" t="s">
        <v>79</v>
      </c>
      <c r="O100" t="s">
        <v>74</v>
      </c>
      <c r="P100" t="s">
        <v>74</v>
      </c>
      <c r="Q100" t="s">
        <v>74</v>
      </c>
      <c r="R100" t="s">
        <v>74</v>
      </c>
      <c r="S100" t="s">
        <v>74</v>
      </c>
      <c r="T100" t="s">
        <v>2086</v>
      </c>
      <c r="U100" t="s">
        <v>2087</v>
      </c>
      <c r="V100" t="s">
        <v>2088</v>
      </c>
      <c r="W100" t="s">
        <v>2089</v>
      </c>
      <c r="X100" t="s">
        <v>74</v>
      </c>
      <c r="Y100" t="s">
        <v>2090</v>
      </c>
      <c r="Z100" t="s">
        <v>2091</v>
      </c>
      <c r="AA100" t="s">
        <v>74</v>
      </c>
      <c r="AB100" t="s">
        <v>74</v>
      </c>
      <c r="AC100" t="s">
        <v>74</v>
      </c>
      <c r="AD100" t="s">
        <v>74</v>
      </c>
      <c r="AE100" t="s">
        <v>74</v>
      </c>
      <c r="AF100" t="s">
        <v>74</v>
      </c>
      <c r="AG100">
        <v>25</v>
      </c>
      <c r="AH100">
        <v>0</v>
      </c>
      <c r="AI100">
        <v>0</v>
      </c>
      <c r="AJ100">
        <v>0</v>
      </c>
      <c r="AK100">
        <v>7</v>
      </c>
      <c r="AL100" t="s">
        <v>340</v>
      </c>
      <c r="AM100" t="s">
        <v>341</v>
      </c>
      <c r="AN100" t="s">
        <v>342</v>
      </c>
      <c r="AO100" t="s">
        <v>343</v>
      </c>
      <c r="AP100" t="s">
        <v>74</v>
      </c>
      <c r="AQ100" t="s">
        <v>74</v>
      </c>
      <c r="AR100" t="s">
        <v>344</v>
      </c>
      <c r="AS100" t="s">
        <v>345</v>
      </c>
      <c r="AT100" t="s">
        <v>2092</v>
      </c>
      <c r="AU100">
        <v>2022</v>
      </c>
      <c r="AV100">
        <v>122</v>
      </c>
      <c r="AW100">
        <v>5</v>
      </c>
      <c r="AX100" t="s">
        <v>74</v>
      </c>
      <c r="AY100" t="s">
        <v>74</v>
      </c>
      <c r="AZ100" t="s">
        <v>74</v>
      </c>
      <c r="BA100" t="s">
        <v>74</v>
      </c>
      <c r="BB100">
        <v>609</v>
      </c>
      <c r="BC100">
        <v>617</v>
      </c>
      <c r="BD100" t="s">
        <v>74</v>
      </c>
      <c r="BE100" t="s">
        <v>2093</v>
      </c>
      <c r="BF100" t="str">
        <f>HYPERLINK("http://dx.doi.org/10.18520/cs/v122/i5/609-617","http://dx.doi.org/10.18520/cs/v122/i5/609-617")</f>
        <v>http://dx.doi.org/10.18520/cs/v122/i5/609-617</v>
      </c>
      <c r="BG100" t="s">
        <v>74</v>
      </c>
      <c r="BH100" t="s">
        <v>74</v>
      </c>
      <c r="BI100">
        <v>9</v>
      </c>
      <c r="BJ100" t="s">
        <v>178</v>
      </c>
      <c r="BK100" t="s">
        <v>98</v>
      </c>
      <c r="BL100" t="s">
        <v>179</v>
      </c>
      <c r="BM100" t="s">
        <v>2094</v>
      </c>
      <c r="BN100" t="s">
        <v>74</v>
      </c>
      <c r="BO100" t="s">
        <v>423</v>
      </c>
      <c r="BP100" t="s">
        <v>74</v>
      </c>
      <c r="BQ100" t="s">
        <v>74</v>
      </c>
      <c r="BR100" t="s">
        <v>102</v>
      </c>
      <c r="BS100" t="s">
        <v>2095</v>
      </c>
      <c r="BT100" t="str">
        <f>HYPERLINK("https%3A%2F%2Fwww.webofscience.com%2Fwos%2Fwoscc%2Ffull-record%2FWOS:000767487200019","View Full Record in Web of Science")</f>
        <v>View Full Record in Web of Science</v>
      </c>
    </row>
    <row r="101" spans="1:72" x14ac:dyDescent="0.25">
      <c r="A101" t="s">
        <v>72</v>
      </c>
      <c r="B101" t="s">
        <v>2096</v>
      </c>
      <c r="C101" t="s">
        <v>74</v>
      </c>
      <c r="D101" t="s">
        <v>74</v>
      </c>
      <c r="E101" t="s">
        <v>74</v>
      </c>
      <c r="F101" t="s">
        <v>2097</v>
      </c>
      <c r="G101" t="s">
        <v>74</v>
      </c>
      <c r="H101" t="s">
        <v>74</v>
      </c>
      <c r="I101" t="s">
        <v>2098</v>
      </c>
      <c r="J101" t="s">
        <v>327</v>
      </c>
      <c r="K101" t="s">
        <v>74</v>
      </c>
      <c r="L101" t="s">
        <v>74</v>
      </c>
      <c r="M101" t="s">
        <v>78</v>
      </c>
      <c r="N101" t="s">
        <v>79</v>
      </c>
      <c r="O101" t="s">
        <v>74</v>
      </c>
      <c r="P101" t="s">
        <v>74</v>
      </c>
      <c r="Q101" t="s">
        <v>74</v>
      </c>
      <c r="R101" t="s">
        <v>74</v>
      </c>
      <c r="S101" t="s">
        <v>74</v>
      </c>
      <c r="T101" t="s">
        <v>2099</v>
      </c>
      <c r="U101" t="s">
        <v>2100</v>
      </c>
      <c r="V101" t="s">
        <v>2101</v>
      </c>
      <c r="W101" t="s">
        <v>2102</v>
      </c>
      <c r="X101" t="s">
        <v>2103</v>
      </c>
      <c r="Y101" t="s">
        <v>2104</v>
      </c>
      <c r="Z101" t="s">
        <v>2105</v>
      </c>
      <c r="AA101" t="s">
        <v>74</v>
      </c>
      <c r="AB101" t="s">
        <v>271</v>
      </c>
      <c r="AC101" t="s">
        <v>74</v>
      </c>
      <c r="AD101" t="s">
        <v>74</v>
      </c>
      <c r="AE101" t="s">
        <v>74</v>
      </c>
      <c r="AF101" t="s">
        <v>74</v>
      </c>
      <c r="AG101">
        <v>57</v>
      </c>
      <c r="AH101">
        <v>1</v>
      </c>
      <c r="AI101">
        <v>1</v>
      </c>
      <c r="AJ101">
        <v>0</v>
      </c>
      <c r="AK101">
        <v>4</v>
      </c>
      <c r="AL101" t="s">
        <v>340</v>
      </c>
      <c r="AM101" t="s">
        <v>341</v>
      </c>
      <c r="AN101" t="s">
        <v>342</v>
      </c>
      <c r="AO101" t="s">
        <v>343</v>
      </c>
      <c r="AP101" t="s">
        <v>74</v>
      </c>
      <c r="AQ101" t="s">
        <v>74</v>
      </c>
      <c r="AR101" t="s">
        <v>344</v>
      </c>
      <c r="AS101" t="s">
        <v>345</v>
      </c>
      <c r="AT101" t="s">
        <v>2106</v>
      </c>
      <c r="AU101">
        <v>2020</v>
      </c>
      <c r="AV101">
        <v>119</v>
      </c>
      <c r="AW101">
        <v>11</v>
      </c>
      <c r="AX101" t="s">
        <v>74</v>
      </c>
      <c r="AY101" t="s">
        <v>74</v>
      </c>
      <c r="AZ101" t="s">
        <v>74</v>
      </c>
      <c r="BA101" t="s">
        <v>74</v>
      </c>
      <c r="BB101">
        <v>1815</v>
      </c>
      <c r="BC101">
        <v>1823</v>
      </c>
      <c r="BD101" t="s">
        <v>74</v>
      </c>
      <c r="BE101" t="s">
        <v>2107</v>
      </c>
      <c r="BF101" t="str">
        <f>HYPERLINK("http://dx.doi.org/10.18520/cs/v119/i11/1815-1823","http://dx.doi.org/10.18520/cs/v119/i11/1815-1823")</f>
        <v>http://dx.doi.org/10.18520/cs/v119/i11/1815-1823</v>
      </c>
      <c r="BG101" t="s">
        <v>74</v>
      </c>
      <c r="BH101" t="s">
        <v>74</v>
      </c>
      <c r="BI101">
        <v>9</v>
      </c>
      <c r="BJ101" t="s">
        <v>178</v>
      </c>
      <c r="BK101" t="s">
        <v>98</v>
      </c>
      <c r="BL101" t="s">
        <v>179</v>
      </c>
      <c r="BM101" t="s">
        <v>2108</v>
      </c>
      <c r="BN101" t="s">
        <v>74</v>
      </c>
      <c r="BO101" t="s">
        <v>423</v>
      </c>
      <c r="BP101" t="s">
        <v>74</v>
      </c>
      <c r="BQ101" t="s">
        <v>74</v>
      </c>
      <c r="BR101" t="s">
        <v>102</v>
      </c>
      <c r="BS101" t="s">
        <v>2109</v>
      </c>
      <c r="BT101" t="str">
        <f>HYPERLINK("https%3A%2F%2Fwww.webofscience.com%2Fwos%2Fwoscc%2Ffull-record%2FWOS:000597409800022","View Full Record in Web of Science")</f>
        <v>View Full Record in Web of Science</v>
      </c>
    </row>
    <row r="102" spans="1:72" x14ac:dyDescent="0.25">
      <c r="A102" t="s">
        <v>72</v>
      </c>
      <c r="B102" t="s">
        <v>2110</v>
      </c>
      <c r="C102" t="s">
        <v>74</v>
      </c>
      <c r="D102" t="s">
        <v>74</v>
      </c>
      <c r="E102" t="s">
        <v>74</v>
      </c>
      <c r="F102" t="s">
        <v>2111</v>
      </c>
      <c r="G102" t="s">
        <v>74</v>
      </c>
      <c r="H102" t="s">
        <v>74</v>
      </c>
      <c r="I102" t="s">
        <v>2112</v>
      </c>
      <c r="J102" t="s">
        <v>2113</v>
      </c>
      <c r="K102" t="s">
        <v>74</v>
      </c>
      <c r="L102" t="s">
        <v>74</v>
      </c>
      <c r="M102" t="s">
        <v>78</v>
      </c>
      <c r="N102" t="s">
        <v>79</v>
      </c>
      <c r="O102" t="s">
        <v>74</v>
      </c>
      <c r="P102" t="s">
        <v>74</v>
      </c>
      <c r="Q102" t="s">
        <v>74</v>
      </c>
      <c r="R102" t="s">
        <v>74</v>
      </c>
      <c r="S102" t="s">
        <v>74</v>
      </c>
      <c r="T102" t="s">
        <v>2114</v>
      </c>
      <c r="U102" t="s">
        <v>2115</v>
      </c>
      <c r="V102" t="s">
        <v>2116</v>
      </c>
      <c r="W102" t="s">
        <v>2117</v>
      </c>
      <c r="X102" t="s">
        <v>2118</v>
      </c>
      <c r="Y102" t="s">
        <v>2119</v>
      </c>
      <c r="Z102" t="s">
        <v>1062</v>
      </c>
      <c r="AA102" t="s">
        <v>2120</v>
      </c>
      <c r="AB102" t="s">
        <v>2121</v>
      </c>
      <c r="AC102" t="s">
        <v>2122</v>
      </c>
      <c r="AD102" t="s">
        <v>2123</v>
      </c>
      <c r="AE102" t="s">
        <v>2124</v>
      </c>
      <c r="AF102" t="s">
        <v>74</v>
      </c>
      <c r="AG102">
        <v>20</v>
      </c>
      <c r="AH102">
        <v>8</v>
      </c>
      <c r="AI102">
        <v>8</v>
      </c>
      <c r="AJ102">
        <v>1</v>
      </c>
      <c r="AK102">
        <v>7</v>
      </c>
      <c r="AL102" t="s">
        <v>2125</v>
      </c>
      <c r="AM102" t="s">
        <v>2126</v>
      </c>
      <c r="AN102" t="s">
        <v>2127</v>
      </c>
      <c r="AO102" t="s">
        <v>2128</v>
      </c>
      <c r="AP102" t="s">
        <v>74</v>
      </c>
      <c r="AQ102" t="s">
        <v>74</v>
      </c>
      <c r="AR102" t="s">
        <v>2129</v>
      </c>
      <c r="AS102" t="s">
        <v>2130</v>
      </c>
      <c r="AT102" t="s">
        <v>369</v>
      </c>
      <c r="AU102">
        <v>2019</v>
      </c>
      <c r="AV102">
        <v>21</v>
      </c>
      <c r="AW102">
        <v>1</v>
      </c>
      <c r="AX102" t="s">
        <v>74</v>
      </c>
      <c r="AY102" t="s">
        <v>74</v>
      </c>
      <c r="AZ102" t="s">
        <v>74</v>
      </c>
      <c r="BA102" t="s">
        <v>74</v>
      </c>
      <c r="BB102">
        <v>24</v>
      </c>
      <c r="BC102">
        <v>30</v>
      </c>
      <c r="BD102" t="s">
        <v>74</v>
      </c>
      <c r="BE102" t="s">
        <v>74</v>
      </c>
      <c r="BF102" t="s">
        <v>74</v>
      </c>
      <c r="BG102" t="s">
        <v>74</v>
      </c>
      <c r="BH102" t="s">
        <v>74</v>
      </c>
      <c r="BI102">
        <v>7</v>
      </c>
      <c r="BJ102" t="s">
        <v>2131</v>
      </c>
      <c r="BK102" t="s">
        <v>98</v>
      </c>
      <c r="BL102" t="s">
        <v>2132</v>
      </c>
      <c r="BM102" t="s">
        <v>2133</v>
      </c>
      <c r="BN102" t="s">
        <v>74</v>
      </c>
      <c r="BO102" t="s">
        <v>74</v>
      </c>
      <c r="BP102" t="s">
        <v>74</v>
      </c>
      <c r="BQ102" t="s">
        <v>74</v>
      </c>
      <c r="BR102" t="s">
        <v>102</v>
      </c>
      <c r="BS102" t="s">
        <v>2134</v>
      </c>
      <c r="BT102" t="str">
        <f>HYPERLINK("https%3A%2F%2Fwww.webofscience.com%2Fwos%2Fwoscc%2Ffull-record%2FWOS:000464626300005","View Full Record in Web of Science")</f>
        <v>View Full Record in Web of Science</v>
      </c>
    </row>
    <row r="103" spans="1:72" x14ac:dyDescent="0.25">
      <c r="A103" t="s">
        <v>72</v>
      </c>
      <c r="B103" t="s">
        <v>2135</v>
      </c>
      <c r="C103" t="s">
        <v>74</v>
      </c>
      <c r="D103" t="s">
        <v>74</v>
      </c>
      <c r="E103" t="s">
        <v>74</v>
      </c>
      <c r="F103" t="s">
        <v>2136</v>
      </c>
      <c r="G103" t="s">
        <v>74</v>
      </c>
      <c r="H103" t="s">
        <v>74</v>
      </c>
      <c r="I103" t="s">
        <v>2137</v>
      </c>
      <c r="J103" t="s">
        <v>2138</v>
      </c>
      <c r="K103" t="s">
        <v>74</v>
      </c>
      <c r="L103" t="s">
        <v>74</v>
      </c>
      <c r="M103" t="s">
        <v>78</v>
      </c>
      <c r="N103" t="s">
        <v>79</v>
      </c>
      <c r="O103" t="s">
        <v>74</v>
      </c>
      <c r="P103" t="s">
        <v>74</v>
      </c>
      <c r="Q103" t="s">
        <v>74</v>
      </c>
      <c r="R103" t="s">
        <v>74</v>
      </c>
      <c r="S103" t="s">
        <v>74</v>
      </c>
      <c r="T103" t="s">
        <v>2139</v>
      </c>
      <c r="U103" t="s">
        <v>2140</v>
      </c>
      <c r="V103" t="s">
        <v>2141</v>
      </c>
      <c r="W103" t="s">
        <v>2142</v>
      </c>
      <c r="X103" t="s">
        <v>2143</v>
      </c>
      <c r="Y103" t="s">
        <v>2144</v>
      </c>
      <c r="Z103" t="s">
        <v>2145</v>
      </c>
      <c r="AA103" t="s">
        <v>2146</v>
      </c>
      <c r="AB103" t="s">
        <v>2147</v>
      </c>
      <c r="AC103" t="s">
        <v>2148</v>
      </c>
      <c r="AD103" t="s">
        <v>2149</v>
      </c>
      <c r="AE103" t="s">
        <v>2150</v>
      </c>
      <c r="AF103" t="s">
        <v>74</v>
      </c>
      <c r="AG103">
        <v>88</v>
      </c>
      <c r="AH103">
        <v>1</v>
      </c>
      <c r="AI103">
        <v>1</v>
      </c>
      <c r="AJ103">
        <v>0</v>
      </c>
      <c r="AK103">
        <v>3</v>
      </c>
      <c r="AL103" t="s">
        <v>1187</v>
      </c>
      <c r="AM103" t="s">
        <v>1188</v>
      </c>
      <c r="AN103" t="s">
        <v>1189</v>
      </c>
      <c r="AO103" t="s">
        <v>74</v>
      </c>
      <c r="AP103" t="s">
        <v>2151</v>
      </c>
      <c r="AQ103" t="s">
        <v>74</v>
      </c>
      <c r="AR103" t="s">
        <v>2152</v>
      </c>
      <c r="AS103" t="s">
        <v>2153</v>
      </c>
      <c r="AT103" t="s">
        <v>256</v>
      </c>
      <c r="AU103">
        <v>2020</v>
      </c>
      <c r="AV103">
        <v>2</v>
      </c>
      <c r="AW103">
        <v>8</v>
      </c>
      <c r="AX103" t="s">
        <v>74</v>
      </c>
      <c r="AY103" t="s">
        <v>74</v>
      </c>
      <c r="AZ103" t="s">
        <v>74</v>
      </c>
      <c r="BA103" t="s">
        <v>74</v>
      </c>
      <c r="BB103" t="s">
        <v>74</v>
      </c>
      <c r="BC103" t="s">
        <v>74</v>
      </c>
      <c r="BD103" t="s">
        <v>2154</v>
      </c>
      <c r="BE103" t="s">
        <v>2155</v>
      </c>
      <c r="BF103" t="str">
        <f>HYPERLINK("http://dx.doi.org/10.1111/csp2.216","http://dx.doi.org/10.1111/csp2.216")</f>
        <v>http://dx.doi.org/10.1111/csp2.216</v>
      </c>
      <c r="BG103" t="s">
        <v>74</v>
      </c>
      <c r="BH103" t="s">
        <v>788</v>
      </c>
      <c r="BI103">
        <v>17</v>
      </c>
      <c r="BJ103" t="s">
        <v>2156</v>
      </c>
      <c r="BK103" t="s">
        <v>98</v>
      </c>
      <c r="BL103" t="s">
        <v>2157</v>
      </c>
      <c r="BM103" t="s">
        <v>2158</v>
      </c>
      <c r="BN103" t="s">
        <v>74</v>
      </c>
      <c r="BO103" t="s">
        <v>423</v>
      </c>
      <c r="BP103" t="s">
        <v>74</v>
      </c>
      <c r="BQ103" t="s">
        <v>74</v>
      </c>
      <c r="BR103" t="s">
        <v>102</v>
      </c>
      <c r="BS103" t="s">
        <v>2159</v>
      </c>
      <c r="BT103" t="str">
        <f>HYPERLINK("https%3A%2F%2Fwww.webofscience.com%2Fwos%2Fwoscc%2Ffull-record%2FWOS:000544443900001","View Full Record in Web of Science")</f>
        <v>View Full Record in Web of Science</v>
      </c>
    </row>
    <row r="104" spans="1:72" x14ac:dyDescent="0.25">
      <c r="A104" t="s">
        <v>72</v>
      </c>
      <c r="B104" t="s">
        <v>2160</v>
      </c>
      <c r="C104" t="s">
        <v>74</v>
      </c>
      <c r="D104" t="s">
        <v>74</v>
      </c>
      <c r="E104" t="s">
        <v>74</v>
      </c>
      <c r="F104" t="s">
        <v>2161</v>
      </c>
      <c r="G104" t="s">
        <v>74</v>
      </c>
      <c r="H104" t="s">
        <v>74</v>
      </c>
      <c r="I104" t="s">
        <v>2162</v>
      </c>
      <c r="J104" t="s">
        <v>264</v>
      </c>
      <c r="K104" t="s">
        <v>74</v>
      </c>
      <c r="L104" t="s">
        <v>74</v>
      </c>
      <c r="M104" t="s">
        <v>78</v>
      </c>
      <c r="N104" t="s">
        <v>79</v>
      </c>
      <c r="O104" t="s">
        <v>74</v>
      </c>
      <c r="P104" t="s">
        <v>74</v>
      </c>
      <c r="Q104" t="s">
        <v>74</v>
      </c>
      <c r="R104" t="s">
        <v>74</v>
      </c>
      <c r="S104" t="s">
        <v>74</v>
      </c>
      <c r="T104" t="s">
        <v>2163</v>
      </c>
      <c r="U104" t="s">
        <v>2164</v>
      </c>
      <c r="V104" t="s">
        <v>2165</v>
      </c>
      <c r="W104" t="s">
        <v>2166</v>
      </c>
      <c r="X104" t="s">
        <v>112</v>
      </c>
      <c r="Y104" t="s">
        <v>2167</v>
      </c>
      <c r="Z104" t="s">
        <v>2168</v>
      </c>
      <c r="AA104" t="s">
        <v>2169</v>
      </c>
      <c r="AB104" t="s">
        <v>2170</v>
      </c>
      <c r="AC104" t="s">
        <v>2171</v>
      </c>
      <c r="AD104" t="s">
        <v>2171</v>
      </c>
      <c r="AE104" t="s">
        <v>2172</v>
      </c>
      <c r="AF104" t="s">
        <v>74</v>
      </c>
      <c r="AG104">
        <v>37</v>
      </c>
      <c r="AH104">
        <v>21</v>
      </c>
      <c r="AI104">
        <v>27</v>
      </c>
      <c r="AJ104">
        <v>2</v>
      </c>
      <c r="AK104">
        <v>27</v>
      </c>
      <c r="AL104" t="s">
        <v>116</v>
      </c>
      <c r="AM104" t="s">
        <v>117</v>
      </c>
      <c r="AN104" t="s">
        <v>118</v>
      </c>
      <c r="AO104" t="s">
        <v>276</v>
      </c>
      <c r="AP104" t="s">
        <v>74</v>
      </c>
      <c r="AQ104" t="s">
        <v>74</v>
      </c>
      <c r="AR104" t="s">
        <v>278</v>
      </c>
      <c r="AS104" t="s">
        <v>279</v>
      </c>
      <c r="AT104" t="s">
        <v>2173</v>
      </c>
      <c r="AU104">
        <v>2011</v>
      </c>
      <c r="AV104">
        <v>222</v>
      </c>
      <c r="AW104">
        <v>8</v>
      </c>
      <c r="AX104" t="s">
        <v>74</v>
      </c>
      <c r="AY104" t="s">
        <v>74</v>
      </c>
      <c r="AZ104" t="s">
        <v>74</v>
      </c>
      <c r="BA104" t="s">
        <v>74</v>
      </c>
      <c r="BB104">
        <v>1354</v>
      </c>
      <c r="BC104">
        <v>1366</v>
      </c>
      <c r="BD104" t="s">
        <v>74</v>
      </c>
      <c r="BE104" t="s">
        <v>2174</v>
      </c>
      <c r="BF104" t="str">
        <f>HYPERLINK("http://dx.doi.org/10.1016/j.ecolmodel.2011.02.012","http://dx.doi.org/10.1016/j.ecolmodel.2011.02.012")</f>
        <v>http://dx.doi.org/10.1016/j.ecolmodel.2011.02.012</v>
      </c>
      <c r="BG104" t="s">
        <v>74</v>
      </c>
      <c r="BH104" t="s">
        <v>74</v>
      </c>
      <c r="BI104">
        <v>13</v>
      </c>
      <c r="BJ104" t="s">
        <v>125</v>
      </c>
      <c r="BK104" t="s">
        <v>98</v>
      </c>
      <c r="BL104" t="s">
        <v>126</v>
      </c>
      <c r="BM104" t="s">
        <v>2175</v>
      </c>
      <c r="BN104" t="s">
        <v>74</v>
      </c>
      <c r="BO104" t="s">
        <v>74</v>
      </c>
      <c r="BP104" t="s">
        <v>74</v>
      </c>
      <c r="BQ104" t="s">
        <v>74</v>
      </c>
      <c r="BR104" t="s">
        <v>102</v>
      </c>
      <c r="BS104" t="s">
        <v>2176</v>
      </c>
      <c r="BT104" t="str">
        <f>HYPERLINK("https%3A%2F%2Fwww.webofscience.com%2Fwos%2Fwoscc%2Ffull-record%2FWOS:000289827500003","View Full Record in Web of Science")</f>
        <v>View Full Record in Web of Science</v>
      </c>
    </row>
    <row r="105" spans="1:72" x14ac:dyDescent="0.25">
      <c r="A105" t="s">
        <v>72</v>
      </c>
      <c r="B105" t="s">
        <v>2177</v>
      </c>
      <c r="C105" t="s">
        <v>74</v>
      </c>
      <c r="D105" t="s">
        <v>74</v>
      </c>
      <c r="E105" t="s">
        <v>74</v>
      </c>
      <c r="F105" t="s">
        <v>2178</v>
      </c>
      <c r="G105" t="s">
        <v>74</v>
      </c>
      <c r="H105" t="s">
        <v>74</v>
      </c>
      <c r="I105" t="s">
        <v>2179</v>
      </c>
      <c r="J105" t="s">
        <v>107</v>
      </c>
      <c r="K105" t="s">
        <v>74</v>
      </c>
      <c r="L105" t="s">
        <v>74</v>
      </c>
      <c r="M105" t="s">
        <v>78</v>
      </c>
      <c r="N105" t="s">
        <v>79</v>
      </c>
      <c r="O105" t="s">
        <v>74</v>
      </c>
      <c r="P105" t="s">
        <v>74</v>
      </c>
      <c r="Q105" t="s">
        <v>74</v>
      </c>
      <c r="R105" t="s">
        <v>74</v>
      </c>
      <c r="S105" t="s">
        <v>74</v>
      </c>
      <c r="T105" t="s">
        <v>2180</v>
      </c>
      <c r="U105" t="s">
        <v>2181</v>
      </c>
      <c r="V105" t="s">
        <v>2182</v>
      </c>
      <c r="W105" t="s">
        <v>2183</v>
      </c>
      <c r="X105" t="s">
        <v>2184</v>
      </c>
      <c r="Y105" t="s">
        <v>2185</v>
      </c>
      <c r="Z105" t="s">
        <v>2186</v>
      </c>
      <c r="AA105" t="s">
        <v>74</v>
      </c>
      <c r="AB105" t="s">
        <v>2187</v>
      </c>
      <c r="AC105" t="s">
        <v>2188</v>
      </c>
      <c r="AD105" t="s">
        <v>2189</v>
      </c>
      <c r="AE105" t="s">
        <v>2190</v>
      </c>
      <c r="AF105" t="s">
        <v>74</v>
      </c>
      <c r="AG105">
        <v>60</v>
      </c>
      <c r="AH105">
        <v>5</v>
      </c>
      <c r="AI105">
        <v>5</v>
      </c>
      <c r="AJ105">
        <v>4</v>
      </c>
      <c r="AK105">
        <v>22</v>
      </c>
      <c r="AL105" t="s">
        <v>274</v>
      </c>
      <c r="AM105" t="s">
        <v>117</v>
      </c>
      <c r="AN105" t="s">
        <v>275</v>
      </c>
      <c r="AO105" t="s">
        <v>119</v>
      </c>
      <c r="AP105" t="s">
        <v>120</v>
      </c>
      <c r="AQ105" t="s">
        <v>74</v>
      </c>
      <c r="AR105" t="s">
        <v>121</v>
      </c>
      <c r="AS105" t="s">
        <v>122</v>
      </c>
      <c r="AT105" t="s">
        <v>148</v>
      </c>
      <c r="AU105">
        <v>2022</v>
      </c>
      <c r="AV105">
        <v>70</v>
      </c>
      <c r="AW105" t="s">
        <v>74</v>
      </c>
      <c r="AX105" t="s">
        <v>74</v>
      </c>
      <c r="AY105" t="s">
        <v>74</v>
      </c>
      <c r="AZ105" t="s">
        <v>74</v>
      </c>
      <c r="BA105" t="s">
        <v>74</v>
      </c>
      <c r="BB105" t="s">
        <v>74</v>
      </c>
      <c r="BC105" t="s">
        <v>74</v>
      </c>
      <c r="BD105">
        <v>101722</v>
      </c>
      <c r="BE105" t="s">
        <v>2191</v>
      </c>
      <c r="BF105" t="str">
        <f>HYPERLINK("http://dx.doi.org/10.1016/j.ecoinf.2022.101722","http://dx.doi.org/10.1016/j.ecoinf.2022.101722")</f>
        <v>http://dx.doi.org/10.1016/j.ecoinf.2022.101722</v>
      </c>
      <c r="BG105" t="s">
        <v>74</v>
      </c>
      <c r="BH105" t="s">
        <v>74</v>
      </c>
      <c r="BI105">
        <v>9</v>
      </c>
      <c r="BJ105" t="s">
        <v>125</v>
      </c>
      <c r="BK105" t="s">
        <v>98</v>
      </c>
      <c r="BL105" t="s">
        <v>126</v>
      </c>
      <c r="BM105" t="s">
        <v>2192</v>
      </c>
      <c r="BN105" t="s">
        <v>74</v>
      </c>
      <c r="BO105" t="s">
        <v>74</v>
      </c>
      <c r="BP105" t="s">
        <v>74</v>
      </c>
      <c r="BQ105" t="s">
        <v>74</v>
      </c>
      <c r="BR105" t="s">
        <v>102</v>
      </c>
      <c r="BS105" t="s">
        <v>2193</v>
      </c>
      <c r="BT105" t="str">
        <f>HYPERLINK("https%3A%2F%2Fwww.webofscience.com%2Fwos%2Fwoscc%2Ffull-record%2FWOS:000826376800006","View Full Record in Web of Science")</f>
        <v>View Full Record in Web of Science</v>
      </c>
    </row>
    <row r="106" spans="1:72" x14ac:dyDescent="0.25">
      <c r="A106" t="s">
        <v>72</v>
      </c>
      <c r="B106" t="s">
        <v>2194</v>
      </c>
      <c r="C106" t="s">
        <v>74</v>
      </c>
      <c r="D106" t="s">
        <v>74</v>
      </c>
      <c r="E106" t="s">
        <v>74</v>
      </c>
      <c r="F106" t="s">
        <v>2195</v>
      </c>
      <c r="G106" t="s">
        <v>74</v>
      </c>
      <c r="H106" t="s">
        <v>74</v>
      </c>
      <c r="I106" t="s">
        <v>2196</v>
      </c>
      <c r="J106" t="s">
        <v>1846</v>
      </c>
      <c r="K106" t="s">
        <v>74</v>
      </c>
      <c r="L106" t="s">
        <v>74</v>
      </c>
      <c r="M106" t="s">
        <v>78</v>
      </c>
      <c r="N106" t="s">
        <v>79</v>
      </c>
      <c r="O106" t="s">
        <v>74</v>
      </c>
      <c r="P106" t="s">
        <v>74</v>
      </c>
      <c r="Q106" t="s">
        <v>74</v>
      </c>
      <c r="R106" t="s">
        <v>74</v>
      </c>
      <c r="S106" t="s">
        <v>74</v>
      </c>
      <c r="T106" t="s">
        <v>74</v>
      </c>
      <c r="U106" t="s">
        <v>2197</v>
      </c>
      <c r="V106" t="s">
        <v>2198</v>
      </c>
      <c r="W106" t="s">
        <v>2199</v>
      </c>
      <c r="X106" t="s">
        <v>2200</v>
      </c>
      <c r="Y106" t="s">
        <v>2201</v>
      </c>
      <c r="Z106" t="s">
        <v>2202</v>
      </c>
      <c r="AA106" t="s">
        <v>74</v>
      </c>
      <c r="AB106" t="s">
        <v>74</v>
      </c>
      <c r="AC106" t="s">
        <v>2203</v>
      </c>
      <c r="AD106" t="s">
        <v>2203</v>
      </c>
      <c r="AE106" t="s">
        <v>2204</v>
      </c>
      <c r="AF106" t="s">
        <v>74</v>
      </c>
      <c r="AG106">
        <v>80</v>
      </c>
      <c r="AH106">
        <v>9</v>
      </c>
      <c r="AI106">
        <v>9</v>
      </c>
      <c r="AJ106">
        <v>0</v>
      </c>
      <c r="AK106">
        <v>14</v>
      </c>
      <c r="AL106" t="s">
        <v>1855</v>
      </c>
      <c r="AM106" t="s">
        <v>980</v>
      </c>
      <c r="AN106" t="s">
        <v>1856</v>
      </c>
      <c r="AO106" t="s">
        <v>1857</v>
      </c>
      <c r="AP106" t="s">
        <v>74</v>
      </c>
      <c r="AQ106" t="s">
        <v>74</v>
      </c>
      <c r="AR106" t="s">
        <v>1858</v>
      </c>
      <c r="AS106" t="s">
        <v>1859</v>
      </c>
      <c r="AT106" t="s">
        <v>2205</v>
      </c>
      <c r="AU106">
        <v>2021</v>
      </c>
      <c r="AV106">
        <v>11</v>
      </c>
      <c r="AW106">
        <v>1</v>
      </c>
      <c r="AX106" t="s">
        <v>74</v>
      </c>
      <c r="AY106" t="s">
        <v>74</v>
      </c>
      <c r="AZ106" t="s">
        <v>74</v>
      </c>
      <c r="BA106" t="s">
        <v>74</v>
      </c>
      <c r="BB106" t="s">
        <v>74</v>
      </c>
      <c r="BC106" t="s">
        <v>74</v>
      </c>
      <c r="BD106">
        <v>4469</v>
      </c>
      <c r="BE106" t="s">
        <v>2206</v>
      </c>
      <c r="BF106" t="str">
        <f>HYPERLINK("http://dx.doi.org/10.1038/s41598-021-83174-4","http://dx.doi.org/10.1038/s41598-021-83174-4")</f>
        <v>http://dx.doi.org/10.1038/s41598-021-83174-4</v>
      </c>
      <c r="BG106" t="s">
        <v>74</v>
      </c>
      <c r="BH106" t="s">
        <v>74</v>
      </c>
      <c r="BI106">
        <v>15</v>
      </c>
      <c r="BJ106" t="s">
        <v>178</v>
      </c>
      <c r="BK106" t="s">
        <v>98</v>
      </c>
      <c r="BL106" t="s">
        <v>179</v>
      </c>
      <c r="BM106" t="s">
        <v>2207</v>
      </c>
      <c r="BN106">
        <v>33627691</v>
      </c>
      <c r="BO106" t="s">
        <v>2208</v>
      </c>
      <c r="BP106" t="s">
        <v>74</v>
      </c>
      <c r="BQ106" t="s">
        <v>74</v>
      </c>
      <c r="BR106" t="s">
        <v>102</v>
      </c>
      <c r="BS106" t="s">
        <v>2209</v>
      </c>
      <c r="BT106" t="str">
        <f>HYPERLINK("https%3A%2F%2Fwww.webofscience.com%2Fwos%2Fwoscc%2Ffull-record%2FWOS:000626810000016","View Full Record in Web of Science")</f>
        <v>View Full Record in Web of Science</v>
      </c>
    </row>
    <row r="107" spans="1:72" x14ac:dyDescent="0.25">
      <c r="A107" t="s">
        <v>72</v>
      </c>
      <c r="B107" t="s">
        <v>2210</v>
      </c>
      <c r="C107" t="s">
        <v>74</v>
      </c>
      <c r="D107" t="s">
        <v>74</v>
      </c>
      <c r="E107" t="s">
        <v>74</v>
      </c>
      <c r="F107" t="s">
        <v>2211</v>
      </c>
      <c r="G107" t="s">
        <v>74</v>
      </c>
      <c r="H107" t="s">
        <v>74</v>
      </c>
      <c r="I107" t="s">
        <v>2212</v>
      </c>
      <c r="J107" t="s">
        <v>2213</v>
      </c>
      <c r="K107" t="s">
        <v>74</v>
      </c>
      <c r="L107" t="s">
        <v>74</v>
      </c>
      <c r="M107" t="s">
        <v>78</v>
      </c>
      <c r="N107" t="s">
        <v>79</v>
      </c>
      <c r="O107" t="s">
        <v>74</v>
      </c>
      <c r="P107" t="s">
        <v>74</v>
      </c>
      <c r="Q107" t="s">
        <v>74</v>
      </c>
      <c r="R107" t="s">
        <v>74</v>
      </c>
      <c r="S107" t="s">
        <v>74</v>
      </c>
      <c r="T107" t="s">
        <v>2214</v>
      </c>
      <c r="U107" t="s">
        <v>2215</v>
      </c>
      <c r="V107" t="s">
        <v>2216</v>
      </c>
      <c r="W107" t="s">
        <v>2217</v>
      </c>
      <c r="X107" t="s">
        <v>1811</v>
      </c>
      <c r="Y107" t="s">
        <v>2218</v>
      </c>
      <c r="Z107" t="s">
        <v>2219</v>
      </c>
      <c r="AA107" t="s">
        <v>2220</v>
      </c>
      <c r="AB107" t="s">
        <v>2221</v>
      </c>
      <c r="AC107" t="s">
        <v>2222</v>
      </c>
      <c r="AD107" t="s">
        <v>2223</v>
      </c>
      <c r="AE107" t="s">
        <v>2224</v>
      </c>
      <c r="AF107" t="s">
        <v>74</v>
      </c>
      <c r="AG107">
        <v>54</v>
      </c>
      <c r="AH107">
        <v>4</v>
      </c>
      <c r="AI107">
        <v>4</v>
      </c>
      <c r="AJ107">
        <v>6</v>
      </c>
      <c r="AK107">
        <v>21</v>
      </c>
      <c r="AL107" t="s">
        <v>2225</v>
      </c>
      <c r="AM107" t="s">
        <v>250</v>
      </c>
      <c r="AN107" t="s">
        <v>2226</v>
      </c>
      <c r="AO107" t="s">
        <v>2227</v>
      </c>
      <c r="AP107" t="s">
        <v>2228</v>
      </c>
      <c r="AQ107" t="s">
        <v>74</v>
      </c>
      <c r="AR107" t="s">
        <v>2229</v>
      </c>
      <c r="AS107" t="s">
        <v>2230</v>
      </c>
      <c r="AT107" t="s">
        <v>369</v>
      </c>
      <c r="AU107">
        <v>2022</v>
      </c>
      <c r="AV107">
        <v>49</v>
      </c>
      <c r="AW107">
        <v>1</v>
      </c>
      <c r="AX107" t="s">
        <v>74</v>
      </c>
      <c r="AY107" t="s">
        <v>74</v>
      </c>
      <c r="AZ107" t="s">
        <v>74</v>
      </c>
      <c r="BA107" t="s">
        <v>74</v>
      </c>
      <c r="BB107">
        <v>33</v>
      </c>
      <c r="BC107">
        <v>41</v>
      </c>
      <c r="BD107" t="s">
        <v>2231</v>
      </c>
      <c r="BE107" t="s">
        <v>2232</v>
      </c>
      <c r="BF107" t="str">
        <f>HYPERLINK("http://dx.doi.org/10.1017/S0376892922000030","http://dx.doi.org/10.1017/S0376892922000030")</f>
        <v>http://dx.doi.org/10.1017/S0376892922000030</v>
      </c>
      <c r="BG107" t="s">
        <v>74</v>
      </c>
      <c r="BH107" t="s">
        <v>74</v>
      </c>
      <c r="BI107">
        <v>9</v>
      </c>
      <c r="BJ107" t="s">
        <v>1767</v>
      </c>
      <c r="BK107" t="s">
        <v>98</v>
      </c>
      <c r="BL107" t="s">
        <v>304</v>
      </c>
      <c r="BM107" t="s">
        <v>2233</v>
      </c>
      <c r="BN107" t="s">
        <v>74</v>
      </c>
      <c r="BO107" t="s">
        <v>2234</v>
      </c>
      <c r="BP107" t="s">
        <v>74</v>
      </c>
      <c r="BQ107" t="s">
        <v>74</v>
      </c>
      <c r="BR107" t="s">
        <v>102</v>
      </c>
      <c r="BS107" t="s">
        <v>2235</v>
      </c>
      <c r="BT107" t="str">
        <f>HYPERLINK("https%3A%2F%2Fwww.webofscience.com%2Fwos%2Fwoscc%2Ffull-record%2FWOS:000753556000008","View Full Record in Web of Science")</f>
        <v>View Full Record in Web of Science</v>
      </c>
    </row>
    <row r="108" spans="1:72" x14ac:dyDescent="0.25">
      <c r="A108" t="s">
        <v>72</v>
      </c>
      <c r="B108" t="s">
        <v>2236</v>
      </c>
      <c r="C108" t="s">
        <v>74</v>
      </c>
      <c r="D108" t="s">
        <v>74</v>
      </c>
      <c r="E108" t="s">
        <v>74</v>
      </c>
      <c r="F108" t="s">
        <v>2237</v>
      </c>
      <c r="G108" t="s">
        <v>74</v>
      </c>
      <c r="H108" t="s">
        <v>74</v>
      </c>
      <c r="I108" t="s">
        <v>2238</v>
      </c>
      <c r="J108" t="s">
        <v>582</v>
      </c>
      <c r="K108" t="s">
        <v>74</v>
      </c>
      <c r="L108" t="s">
        <v>74</v>
      </c>
      <c r="M108" t="s">
        <v>78</v>
      </c>
      <c r="N108" t="s">
        <v>79</v>
      </c>
      <c r="O108" t="s">
        <v>74</v>
      </c>
      <c r="P108" t="s">
        <v>74</v>
      </c>
      <c r="Q108" t="s">
        <v>74</v>
      </c>
      <c r="R108" t="s">
        <v>74</v>
      </c>
      <c r="S108" t="s">
        <v>74</v>
      </c>
      <c r="T108" t="s">
        <v>2239</v>
      </c>
      <c r="U108" t="s">
        <v>2240</v>
      </c>
      <c r="V108" t="s">
        <v>2241</v>
      </c>
      <c r="W108" t="s">
        <v>2242</v>
      </c>
      <c r="X108" t="s">
        <v>112</v>
      </c>
      <c r="Y108" t="s">
        <v>2243</v>
      </c>
      <c r="Z108" t="s">
        <v>2244</v>
      </c>
      <c r="AA108" t="s">
        <v>74</v>
      </c>
      <c r="AB108" t="s">
        <v>74</v>
      </c>
      <c r="AC108" t="s">
        <v>74</v>
      </c>
      <c r="AD108" t="s">
        <v>74</v>
      </c>
      <c r="AE108" t="s">
        <v>74</v>
      </c>
      <c r="AF108" t="s">
        <v>74</v>
      </c>
      <c r="AG108">
        <v>40</v>
      </c>
      <c r="AH108">
        <v>5</v>
      </c>
      <c r="AI108">
        <v>5</v>
      </c>
      <c r="AJ108">
        <v>0</v>
      </c>
      <c r="AK108">
        <v>18</v>
      </c>
      <c r="AL108" t="s">
        <v>587</v>
      </c>
      <c r="AM108" t="s">
        <v>588</v>
      </c>
      <c r="AN108" t="s">
        <v>589</v>
      </c>
      <c r="AO108" t="s">
        <v>590</v>
      </c>
      <c r="AP108" t="s">
        <v>591</v>
      </c>
      <c r="AQ108" t="s">
        <v>74</v>
      </c>
      <c r="AR108" t="s">
        <v>592</v>
      </c>
      <c r="AS108" t="s">
        <v>593</v>
      </c>
      <c r="AT108" t="s">
        <v>647</v>
      </c>
      <c r="AU108">
        <v>2017</v>
      </c>
      <c r="AV108">
        <v>36</v>
      </c>
      <c r="AW108" t="s">
        <v>74</v>
      </c>
      <c r="AX108" t="s">
        <v>74</v>
      </c>
      <c r="AY108" t="s">
        <v>74</v>
      </c>
      <c r="AZ108" t="s">
        <v>74</v>
      </c>
      <c r="BA108" t="s">
        <v>74</v>
      </c>
      <c r="BB108">
        <v>29</v>
      </c>
      <c r="BC108">
        <v>37</v>
      </c>
      <c r="BD108" t="s">
        <v>74</v>
      </c>
      <c r="BE108" t="s">
        <v>2245</v>
      </c>
      <c r="BF108" t="str">
        <f>HYPERLINK("http://dx.doi.org/10.1016/j.jnc.2017.02.001","http://dx.doi.org/10.1016/j.jnc.2017.02.001")</f>
        <v>http://dx.doi.org/10.1016/j.jnc.2017.02.001</v>
      </c>
      <c r="BG108" t="s">
        <v>74</v>
      </c>
      <c r="BH108" t="s">
        <v>74</v>
      </c>
      <c r="BI108">
        <v>9</v>
      </c>
      <c r="BJ108" t="s">
        <v>596</v>
      </c>
      <c r="BK108" t="s">
        <v>98</v>
      </c>
      <c r="BL108" t="s">
        <v>304</v>
      </c>
      <c r="BM108" t="s">
        <v>2246</v>
      </c>
      <c r="BN108" t="s">
        <v>74</v>
      </c>
      <c r="BO108" t="s">
        <v>74</v>
      </c>
      <c r="BP108" t="s">
        <v>74</v>
      </c>
      <c r="BQ108" t="s">
        <v>74</v>
      </c>
      <c r="BR108" t="s">
        <v>102</v>
      </c>
      <c r="BS108" t="s">
        <v>2247</v>
      </c>
      <c r="BT108" t="str">
        <f>HYPERLINK("https%3A%2F%2Fwww.webofscience.com%2Fwos%2Fwoscc%2Ffull-record%2FWOS:000400593400005","View Full Record in Web of Science")</f>
        <v>View Full Record in Web of Science</v>
      </c>
    </row>
    <row r="109" spans="1:72" x14ac:dyDescent="0.25">
      <c r="A109" t="s">
        <v>72</v>
      </c>
      <c r="B109" t="s">
        <v>2248</v>
      </c>
      <c r="C109" t="s">
        <v>74</v>
      </c>
      <c r="D109" t="s">
        <v>74</v>
      </c>
      <c r="E109" t="s">
        <v>74</v>
      </c>
      <c r="F109" t="s">
        <v>2249</v>
      </c>
      <c r="G109" t="s">
        <v>74</v>
      </c>
      <c r="H109" t="s">
        <v>74</v>
      </c>
      <c r="I109" t="s">
        <v>2250</v>
      </c>
      <c r="J109" t="s">
        <v>2251</v>
      </c>
      <c r="K109" t="s">
        <v>74</v>
      </c>
      <c r="L109" t="s">
        <v>74</v>
      </c>
      <c r="M109" t="s">
        <v>78</v>
      </c>
      <c r="N109" t="s">
        <v>79</v>
      </c>
      <c r="O109" t="s">
        <v>74</v>
      </c>
      <c r="P109" t="s">
        <v>74</v>
      </c>
      <c r="Q109" t="s">
        <v>74</v>
      </c>
      <c r="R109" t="s">
        <v>74</v>
      </c>
      <c r="S109" t="s">
        <v>74</v>
      </c>
      <c r="T109" t="s">
        <v>2252</v>
      </c>
      <c r="U109" t="s">
        <v>2253</v>
      </c>
      <c r="V109" t="s">
        <v>2254</v>
      </c>
      <c r="W109" t="s">
        <v>2255</v>
      </c>
      <c r="X109" t="s">
        <v>2256</v>
      </c>
      <c r="Y109" t="s">
        <v>2257</v>
      </c>
      <c r="Z109" t="s">
        <v>2258</v>
      </c>
      <c r="AA109" t="s">
        <v>2259</v>
      </c>
      <c r="AB109" t="s">
        <v>2260</v>
      </c>
      <c r="AC109" t="s">
        <v>2261</v>
      </c>
      <c r="AD109" t="s">
        <v>2262</v>
      </c>
      <c r="AE109" t="s">
        <v>2263</v>
      </c>
      <c r="AF109" t="s">
        <v>74</v>
      </c>
      <c r="AG109">
        <v>47</v>
      </c>
      <c r="AH109">
        <v>20</v>
      </c>
      <c r="AI109">
        <v>20</v>
      </c>
      <c r="AJ109">
        <v>3</v>
      </c>
      <c r="AK109">
        <v>30</v>
      </c>
      <c r="AL109" t="s">
        <v>1393</v>
      </c>
      <c r="AM109" t="s">
        <v>1394</v>
      </c>
      <c r="AN109" t="s">
        <v>1395</v>
      </c>
      <c r="AO109" t="s">
        <v>2264</v>
      </c>
      <c r="AP109" t="s">
        <v>2265</v>
      </c>
      <c r="AQ109" t="s">
        <v>74</v>
      </c>
      <c r="AR109" t="s">
        <v>2266</v>
      </c>
      <c r="AS109" t="s">
        <v>2267</v>
      </c>
      <c r="AT109" t="s">
        <v>175</v>
      </c>
      <c r="AU109">
        <v>2016</v>
      </c>
      <c r="AV109">
        <v>129</v>
      </c>
      <c r="AW109">
        <v>6</v>
      </c>
      <c r="AX109" t="s">
        <v>74</v>
      </c>
      <c r="AY109" t="s">
        <v>74</v>
      </c>
      <c r="AZ109" t="s">
        <v>74</v>
      </c>
      <c r="BA109" t="s">
        <v>74</v>
      </c>
      <c r="BB109">
        <v>1033</v>
      </c>
      <c r="BC109">
        <v>1040</v>
      </c>
      <c r="BD109" t="s">
        <v>74</v>
      </c>
      <c r="BE109" t="s">
        <v>2268</v>
      </c>
      <c r="BF109" t="str">
        <f>HYPERLINK("http://dx.doi.org/10.1007/s10265-016-0859-3","http://dx.doi.org/10.1007/s10265-016-0859-3")</f>
        <v>http://dx.doi.org/10.1007/s10265-016-0859-3</v>
      </c>
      <c r="BG109" t="s">
        <v>74</v>
      </c>
      <c r="BH109" t="s">
        <v>74</v>
      </c>
      <c r="BI109">
        <v>8</v>
      </c>
      <c r="BJ109" t="s">
        <v>150</v>
      </c>
      <c r="BK109" t="s">
        <v>98</v>
      </c>
      <c r="BL109" t="s">
        <v>150</v>
      </c>
      <c r="BM109" t="s">
        <v>2269</v>
      </c>
      <c r="BN109">
        <v>27624169</v>
      </c>
      <c r="BO109" t="s">
        <v>74</v>
      </c>
      <c r="BP109" t="s">
        <v>74</v>
      </c>
      <c r="BQ109" t="s">
        <v>74</v>
      </c>
      <c r="BR109" t="s">
        <v>102</v>
      </c>
      <c r="BS109" t="s">
        <v>2270</v>
      </c>
      <c r="BT109" t="str">
        <f>HYPERLINK("https%3A%2F%2Fwww.webofscience.com%2Fwos%2Fwoscc%2Ffull-record%2FWOS:000386506000004","View Full Record in Web of Science")</f>
        <v>View Full Record in Web of Science</v>
      </c>
    </row>
    <row r="110" spans="1:72" x14ac:dyDescent="0.25">
      <c r="A110" t="s">
        <v>72</v>
      </c>
      <c r="B110" t="s">
        <v>2271</v>
      </c>
      <c r="C110" t="s">
        <v>74</v>
      </c>
      <c r="D110" t="s">
        <v>74</v>
      </c>
      <c r="E110" t="s">
        <v>74</v>
      </c>
      <c r="F110" t="s">
        <v>2272</v>
      </c>
      <c r="G110" t="s">
        <v>74</v>
      </c>
      <c r="H110" t="s">
        <v>74</v>
      </c>
      <c r="I110" t="s">
        <v>2273</v>
      </c>
      <c r="J110" t="s">
        <v>1846</v>
      </c>
      <c r="K110" t="s">
        <v>74</v>
      </c>
      <c r="L110" t="s">
        <v>74</v>
      </c>
      <c r="M110" t="s">
        <v>78</v>
      </c>
      <c r="N110" t="s">
        <v>79</v>
      </c>
      <c r="O110" t="s">
        <v>74</v>
      </c>
      <c r="P110" t="s">
        <v>74</v>
      </c>
      <c r="Q110" t="s">
        <v>74</v>
      </c>
      <c r="R110" t="s">
        <v>74</v>
      </c>
      <c r="S110" t="s">
        <v>74</v>
      </c>
      <c r="T110" t="s">
        <v>74</v>
      </c>
      <c r="U110" t="s">
        <v>2274</v>
      </c>
      <c r="V110" t="s">
        <v>2275</v>
      </c>
      <c r="W110" t="s">
        <v>2276</v>
      </c>
      <c r="X110" t="s">
        <v>2277</v>
      </c>
      <c r="Y110" t="s">
        <v>2278</v>
      </c>
      <c r="Z110" t="s">
        <v>2279</v>
      </c>
      <c r="AA110" t="s">
        <v>2280</v>
      </c>
      <c r="AB110" t="s">
        <v>2281</v>
      </c>
      <c r="AC110" t="s">
        <v>2282</v>
      </c>
      <c r="AD110" t="s">
        <v>2283</v>
      </c>
      <c r="AE110" t="s">
        <v>2284</v>
      </c>
      <c r="AF110" t="s">
        <v>74</v>
      </c>
      <c r="AG110">
        <v>95</v>
      </c>
      <c r="AH110">
        <v>29</v>
      </c>
      <c r="AI110">
        <v>29</v>
      </c>
      <c r="AJ110">
        <v>5</v>
      </c>
      <c r="AK110">
        <v>13</v>
      </c>
      <c r="AL110" t="s">
        <v>1855</v>
      </c>
      <c r="AM110" t="s">
        <v>980</v>
      </c>
      <c r="AN110" t="s">
        <v>1856</v>
      </c>
      <c r="AO110" t="s">
        <v>1857</v>
      </c>
      <c r="AP110" t="s">
        <v>74</v>
      </c>
      <c r="AQ110" t="s">
        <v>74</v>
      </c>
      <c r="AR110" t="s">
        <v>1858</v>
      </c>
      <c r="AS110" t="s">
        <v>1859</v>
      </c>
      <c r="AT110" t="s">
        <v>2285</v>
      </c>
      <c r="AU110">
        <v>2020</v>
      </c>
      <c r="AV110">
        <v>10</v>
      </c>
      <c r="AW110">
        <v>1</v>
      </c>
      <c r="AX110" t="s">
        <v>74</v>
      </c>
      <c r="AY110" t="s">
        <v>74</v>
      </c>
      <c r="AZ110" t="s">
        <v>74</v>
      </c>
      <c r="BA110" t="s">
        <v>74</v>
      </c>
      <c r="BB110" t="s">
        <v>74</v>
      </c>
      <c r="BC110" t="s">
        <v>74</v>
      </c>
      <c r="BD110">
        <v>1511</v>
      </c>
      <c r="BE110" t="s">
        <v>2286</v>
      </c>
      <c r="BF110" t="str">
        <f>HYPERLINK("http://dx.doi.org/10.1038/s41598-020-58111-6","http://dx.doi.org/10.1038/s41598-020-58111-6")</f>
        <v>http://dx.doi.org/10.1038/s41598-020-58111-6</v>
      </c>
      <c r="BG110" t="s">
        <v>74</v>
      </c>
      <c r="BH110" t="s">
        <v>74</v>
      </c>
      <c r="BI110">
        <v>13</v>
      </c>
      <c r="BJ110" t="s">
        <v>178</v>
      </c>
      <c r="BK110" t="s">
        <v>98</v>
      </c>
      <c r="BL110" t="s">
        <v>179</v>
      </c>
      <c r="BM110" t="s">
        <v>2287</v>
      </c>
      <c r="BN110">
        <v>32001721</v>
      </c>
      <c r="BO110" t="s">
        <v>855</v>
      </c>
      <c r="BP110" t="s">
        <v>74</v>
      </c>
      <c r="BQ110" t="s">
        <v>74</v>
      </c>
      <c r="BR110" t="s">
        <v>102</v>
      </c>
      <c r="BS110" t="s">
        <v>2288</v>
      </c>
      <c r="BT110" t="str">
        <f>HYPERLINK("https%3A%2F%2Fwww.webofscience.com%2Fwos%2Fwoscc%2Ffull-record%2FWOS:000560423900002","View Full Record in Web of Science")</f>
        <v>View Full Record in Web of Science</v>
      </c>
    </row>
    <row r="111" spans="1:72" x14ac:dyDescent="0.25">
      <c r="A111" t="s">
        <v>72</v>
      </c>
      <c r="B111" t="s">
        <v>2289</v>
      </c>
      <c r="C111" t="s">
        <v>74</v>
      </c>
      <c r="D111" t="s">
        <v>74</v>
      </c>
      <c r="E111" t="s">
        <v>74</v>
      </c>
      <c r="F111" t="s">
        <v>2290</v>
      </c>
      <c r="G111" t="s">
        <v>74</v>
      </c>
      <c r="H111" t="s">
        <v>74</v>
      </c>
      <c r="I111" t="s">
        <v>2291</v>
      </c>
      <c r="J111" t="s">
        <v>2292</v>
      </c>
      <c r="K111" t="s">
        <v>74</v>
      </c>
      <c r="L111" t="s">
        <v>74</v>
      </c>
      <c r="M111" t="s">
        <v>78</v>
      </c>
      <c r="N111" t="s">
        <v>79</v>
      </c>
      <c r="O111" t="s">
        <v>74</v>
      </c>
      <c r="P111" t="s">
        <v>74</v>
      </c>
      <c r="Q111" t="s">
        <v>74</v>
      </c>
      <c r="R111" t="s">
        <v>74</v>
      </c>
      <c r="S111" t="s">
        <v>74</v>
      </c>
      <c r="T111" t="s">
        <v>74</v>
      </c>
      <c r="U111" t="s">
        <v>74</v>
      </c>
      <c r="V111" t="s">
        <v>2293</v>
      </c>
      <c r="W111" t="s">
        <v>2294</v>
      </c>
      <c r="X111" t="s">
        <v>2295</v>
      </c>
      <c r="Y111" t="s">
        <v>2296</v>
      </c>
      <c r="Z111" t="s">
        <v>2297</v>
      </c>
      <c r="AA111" t="s">
        <v>2298</v>
      </c>
      <c r="AB111" t="s">
        <v>2299</v>
      </c>
      <c r="AC111" t="s">
        <v>74</v>
      </c>
      <c r="AD111" t="s">
        <v>74</v>
      </c>
      <c r="AE111" t="s">
        <v>74</v>
      </c>
      <c r="AF111" t="s">
        <v>74</v>
      </c>
      <c r="AG111">
        <v>30</v>
      </c>
      <c r="AH111">
        <v>2</v>
      </c>
      <c r="AI111">
        <v>2</v>
      </c>
      <c r="AJ111">
        <v>0</v>
      </c>
      <c r="AK111">
        <v>9</v>
      </c>
      <c r="AL111" t="s">
        <v>168</v>
      </c>
      <c r="AM111" t="s">
        <v>169</v>
      </c>
      <c r="AN111" t="s">
        <v>170</v>
      </c>
      <c r="AO111" t="s">
        <v>2300</v>
      </c>
      <c r="AP111" t="s">
        <v>2301</v>
      </c>
      <c r="AQ111" t="s">
        <v>74</v>
      </c>
      <c r="AR111" t="s">
        <v>2302</v>
      </c>
      <c r="AS111" t="s">
        <v>2303</v>
      </c>
      <c r="AT111" t="s">
        <v>228</v>
      </c>
      <c r="AU111">
        <v>2021</v>
      </c>
      <c r="AV111">
        <v>97</v>
      </c>
      <c r="AW111">
        <v>2</v>
      </c>
      <c r="AX111" t="s">
        <v>74</v>
      </c>
      <c r="AY111" t="s">
        <v>74</v>
      </c>
      <c r="AZ111" t="s">
        <v>74</v>
      </c>
      <c r="BA111" t="s">
        <v>74</v>
      </c>
      <c r="BB111">
        <v>158</v>
      </c>
      <c r="BC111">
        <v>164</v>
      </c>
      <c r="BD111" t="s">
        <v>74</v>
      </c>
      <c r="BE111" t="s">
        <v>2304</v>
      </c>
      <c r="BF111" t="str">
        <f>HYPERLINK("http://dx.doi.org/10.1007/s12594-021-1647-9","http://dx.doi.org/10.1007/s12594-021-1647-9")</f>
        <v>http://dx.doi.org/10.1007/s12594-021-1647-9</v>
      </c>
      <c r="BG111" t="s">
        <v>74</v>
      </c>
      <c r="BH111" t="s">
        <v>74</v>
      </c>
      <c r="BI111">
        <v>7</v>
      </c>
      <c r="BJ111" t="s">
        <v>2305</v>
      </c>
      <c r="BK111" t="s">
        <v>98</v>
      </c>
      <c r="BL111" t="s">
        <v>2306</v>
      </c>
      <c r="BM111" t="s">
        <v>2307</v>
      </c>
      <c r="BN111" t="s">
        <v>74</v>
      </c>
      <c r="BO111" t="s">
        <v>74</v>
      </c>
      <c r="BP111" t="s">
        <v>74</v>
      </c>
      <c r="BQ111" t="s">
        <v>74</v>
      </c>
      <c r="BR111" t="s">
        <v>102</v>
      </c>
      <c r="BS111" t="s">
        <v>2308</v>
      </c>
      <c r="BT111" t="str">
        <f>HYPERLINK("https%3A%2F%2Fwww.webofscience.com%2Fwos%2Fwoscc%2Ffull-record%2FWOS:000617537500008","View Full Record in Web of Science")</f>
        <v>View Full Record in Web of Science</v>
      </c>
    </row>
    <row r="112" spans="1:72" x14ac:dyDescent="0.25">
      <c r="A112" t="s">
        <v>72</v>
      </c>
      <c r="B112" t="s">
        <v>2309</v>
      </c>
      <c r="C112" t="s">
        <v>74</v>
      </c>
      <c r="D112" t="s">
        <v>74</v>
      </c>
      <c r="E112" t="s">
        <v>74</v>
      </c>
      <c r="F112" t="s">
        <v>2310</v>
      </c>
      <c r="G112" t="s">
        <v>74</v>
      </c>
      <c r="H112" t="s">
        <v>74</v>
      </c>
      <c r="I112" t="s">
        <v>2311</v>
      </c>
      <c r="J112" t="s">
        <v>212</v>
      </c>
      <c r="K112" t="s">
        <v>74</v>
      </c>
      <c r="L112" t="s">
        <v>74</v>
      </c>
      <c r="M112" t="s">
        <v>78</v>
      </c>
      <c r="N112" t="s">
        <v>79</v>
      </c>
      <c r="O112" t="s">
        <v>74</v>
      </c>
      <c r="P112" t="s">
        <v>74</v>
      </c>
      <c r="Q112" t="s">
        <v>74</v>
      </c>
      <c r="R112" t="s">
        <v>74</v>
      </c>
      <c r="S112" t="s">
        <v>74</v>
      </c>
      <c r="T112" t="s">
        <v>2312</v>
      </c>
      <c r="U112" t="s">
        <v>2313</v>
      </c>
      <c r="V112" t="s">
        <v>2314</v>
      </c>
      <c r="W112" t="s">
        <v>2315</v>
      </c>
      <c r="X112" t="s">
        <v>2316</v>
      </c>
      <c r="Y112" t="s">
        <v>2317</v>
      </c>
      <c r="Z112" t="s">
        <v>2318</v>
      </c>
      <c r="AA112" t="s">
        <v>2319</v>
      </c>
      <c r="AB112" t="s">
        <v>2320</v>
      </c>
      <c r="AC112" t="s">
        <v>74</v>
      </c>
      <c r="AD112" t="s">
        <v>74</v>
      </c>
      <c r="AE112" t="s">
        <v>74</v>
      </c>
      <c r="AF112" t="s">
        <v>74</v>
      </c>
      <c r="AG112">
        <v>49</v>
      </c>
      <c r="AH112">
        <v>143</v>
      </c>
      <c r="AI112">
        <v>171</v>
      </c>
      <c r="AJ112">
        <v>0</v>
      </c>
      <c r="AK112">
        <v>51</v>
      </c>
      <c r="AL112" t="s">
        <v>116</v>
      </c>
      <c r="AM112" t="s">
        <v>117</v>
      </c>
      <c r="AN112" t="s">
        <v>118</v>
      </c>
      <c r="AO112" t="s">
        <v>224</v>
      </c>
      <c r="AP112" t="s">
        <v>225</v>
      </c>
      <c r="AQ112" t="s">
        <v>74</v>
      </c>
      <c r="AR112" t="s">
        <v>226</v>
      </c>
      <c r="AS112" t="s">
        <v>227</v>
      </c>
      <c r="AT112" t="s">
        <v>369</v>
      </c>
      <c r="AU112">
        <v>2012</v>
      </c>
      <c r="AV112">
        <v>40</v>
      </c>
      <c r="AW112" t="s">
        <v>74</v>
      </c>
      <c r="AX112" t="s">
        <v>74</v>
      </c>
      <c r="AY112" t="s">
        <v>74</v>
      </c>
      <c r="AZ112" t="s">
        <v>74</v>
      </c>
      <c r="BA112" t="s">
        <v>74</v>
      </c>
      <c r="BB112">
        <v>37</v>
      </c>
      <c r="BC112">
        <v>43</v>
      </c>
      <c r="BD112" t="s">
        <v>74</v>
      </c>
      <c r="BE112" t="s">
        <v>2321</v>
      </c>
      <c r="BF112" t="str">
        <f>HYPERLINK("http://dx.doi.org/10.1016/j.ecoleng.2011.12.004","http://dx.doi.org/10.1016/j.ecoleng.2011.12.004")</f>
        <v>http://dx.doi.org/10.1016/j.ecoleng.2011.12.004</v>
      </c>
      <c r="BG112" t="s">
        <v>74</v>
      </c>
      <c r="BH112" t="s">
        <v>74</v>
      </c>
      <c r="BI112">
        <v>7</v>
      </c>
      <c r="BJ112" t="s">
        <v>230</v>
      </c>
      <c r="BK112" t="s">
        <v>98</v>
      </c>
      <c r="BL112" t="s">
        <v>231</v>
      </c>
      <c r="BM112" t="s">
        <v>2322</v>
      </c>
      <c r="BN112" t="s">
        <v>74</v>
      </c>
      <c r="BO112" t="s">
        <v>74</v>
      </c>
      <c r="BP112" t="s">
        <v>74</v>
      </c>
      <c r="BQ112" t="s">
        <v>74</v>
      </c>
      <c r="BR112" t="s">
        <v>102</v>
      </c>
      <c r="BS112" t="s">
        <v>2323</v>
      </c>
      <c r="BT112" t="str">
        <f>HYPERLINK("https%3A%2F%2Fwww.webofscience.com%2Fwos%2Fwoscc%2Ffull-record%2FWOS:000301617000006","View Full Record in Web of Science")</f>
        <v>View Full Record in Web of Science</v>
      </c>
    </row>
    <row r="113" spans="1:72" x14ac:dyDescent="0.25">
      <c r="A113" t="s">
        <v>72</v>
      </c>
      <c r="B113" t="s">
        <v>2324</v>
      </c>
      <c r="C113" t="s">
        <v>74</v>
      </c>
      <c r="D113" t="s">
        <v>74</v>
      </c>
      <c r="E113" t="s">
        <v>74</v>
      </c>
      <c r="F113" t="s">
        <v>2325</v>
      </c>
      <c r="G113" t="s">
        <v>74</v>
      </c>
      <c r="H113" t="s">
        <v>74</v>
      </c>
      <c r="I113" t="s">
        <v>2326</v>
      </c>
      <c r="J113" t="s">
        <v>107</v>
      </c>
      <c r="K113" t="s">
        <v>74</v>
      </c>
      <c r="L113" t="s">
        <v>74</v>
      </c>
      <c r="M113" t="s">
        <v>78</v>
      </c>
      <c r="N113" t="s">
        <v>79</v>
      </c>
      <c r="O113" t="s">
        <v>74</v>
      </c>
      <c r="P113" t="s">
        <v>74</v>
      </c>
      <c r="Q113" t="s">
        <v>74</v>
      </c>
      <c r="R113" t="s">
        <v>74</v>
      </c>
      <c r="S113" t="s">
        <v>74</v>
      </c>
      <c r="T113" t="s">
        <v>2327</v>
      </c>
      <c r="U113" t="s">
        <v>2328</v>
      </c>
      <c r="V113" t="s">
        <v>2329</v>
      </c>
      <c r="W113" t="s">
        <v>2330</v>
      </c>
      <c r="X113" t="s">
        <v>2331</v>
      </c>
      <c r="Y113" t="s">
        <v>2332</v>
      </c>
      <c r="Z113" t="s">
        <v>2333</v>
      </c>
      <c r="AA113" t="s">
        <v>2334</v>
      </c>
      <c r="AB113" t="s">
        <v>2335</v>
      </c>
      <c r="AC113" t="s">
        <v>2336</v>
      </c>
      <c r="AD113" t="s">
        <v>2337</v>
      </c>
      <c r="AE113" t="s">
        <v>2338</v>
      </c>
      <c r="AF113" t="s">
        <v>74</v>
      </c>
      <c r="AG113">
        <v>95</v>
      </c>
      <c r="AH113">
        <v>6</v>
      </c>
      <c r="AI113">
        <v>6</v>
      </c>
      <c r="AJ113">
        <v>5</v>
      </c>
      <c r="AK113">
        <v>15</v>
      </c>
      <c r="AL113" t="s">
        <v>274</v>
      </c>
      <c r="AM113" t="s">
        <v>117</v>
      </c>
      <c r="AN113" t="s">
        <v>275</v>
      </c>
      <c r="AO113" t="s">
        <v>119</v>
      </c>
      <c r="AP113" t="s">
        <v>120</v>
      </c>
      <c r="AQ113" t="s">
        <v>74</v>
      </c>
      <c r="AR113" t="s">
        <v>121</v>
      </c>
      <c r="AS113" t="s">
        <v>122</v>
      </c>
      <c r="AT113" t="s">
        <v>301</v>
      </c>
      <c r="AU113">
        <v>2022</v>
      </c>
      <c r="AV113">
        <v>68</v>
      </c>
      <c r="AW113" t="s">
        <v>74</v>
      </c>
      <c r="AX113" t="s">
        <v>74</v>
      </c>
      <c r="AY113" t="s">
        <v>74</v>
      </c>
      <c r="AZ113" t="s">
        <v>74</v>
      </c>
      <c r="BA113" t="s">
        <v>74</v>
      </c>
      <c r="BB113" t="s">
        <v>74</v>
      </c>
      <c r="BC113" t="s">
        <v>74</v>
      </c>
      <c r="BD113">
        <v>101550</v>
      </c>
      <c r="BE113" t="s">
        <v>2339</v>
      </c>
      <c r="BF113" t="str">
        <f>HYPERLINK("http://dx.doi.org/10.1016/j.ecoinf.2021.101550","http://dx.doi.org/10.1016/j.ecoinf.2021.101550")</f>
        <v>http://dx.doi.org/10.1016/j.ecoinf.2021.101550</v>
      </c>
      <c r="BG113" t="s">
        <v>74</v>
      </c>
      <c r="BH113" t="s">
        <v>833</v>
      </c>
      <c r="BI113">
        <v>10</v>
      </c>
      <c r="BJ113" t="s">
        <v>125</v>
      </c>
      <c r="BK113" t="s">
        <v>98</v>
      </c>
      <c r="BL113" t="s">
        <v>126</v>
      </c>
      <c r="BM113" t="s">
        <v>2340</v>
      </c>
      <c r="BN113" t="s">
        <v>74</v>
      </c>
      <c r="BO113" t="s">
        <v>74</v>
      </c>
      <c r="BP113" t="s">
        <v>74</v>
      </c>
      <c r="BQ113" t="s">
        <v>74</v>
      </c>
      <c r="BR113" t="s">
        <v>102</v>
      </c>
      <c r="BS113" t="s">
        <v>2341</v>
      </c>
      <c r="BT113" t="str">
        <f>HYPERLINK("https%3A%2F%2Fwww.webofscience.com%2Fwos%2Fwoscc%2Ffull-record%2FWOS:000793038300004","View Full Record in Web of Science")</f>
        <v>View Full Record in Web of Science</v>
      </c>
    </row>
    <row r="114" spans="1:72" x14ac:dyDescent="0.25">
      <c r="A114" t="s">
        <v>72</v>
      </c>
      <c r="B114" t="s">
        <v>2342</v>
      </c>
      <c r="C114" t="s">
        <v>74</v>
      </c>
      <c r="D114" t="s">
        <v>74</v>
      </c>
      <c r="E114" t="s">
        <v>74</v>
      </c>
      <c r="F114" t="s">
        <v>2343</v>
      </c>
      <c r="G114" t="s">
        <v>74</v>
      </c>
      <c r="H114" t="s">
        <v>74</v>
      </c>
      <c r="I114" t="s">
        <v>2344</v>
      </c>
      <c r="J114" t="s">
        <v>1140</v>
      </c>
      <c r="K114" t="s">
        <v>74</v>
      </c>
      <c r="L114" t="s">
        <v>74</v>
      </c>
      <c r="M114" t="s">
        <v>78</v>
      </c>
      <c r="N114" t="s">
        <v>79</v>
      </c>
      <c r="O114" t="s">
        <v>74</v>
      </c>
      <c r="P114" t="s">
        <v>74</v>
      </c>
      <c r="Q114" t="s">
        <v>74</v>
      </c>
      <c r="R114" t="s">
        <v>74</v>
      </c>
      <c r="S114" t="s">
        <v>74</v>
      </c>
      <c r="T114" t="s">
        <v>74</v>
      </c>
      <c r="U114" t="s">
        <v>2345</v>
      </c>
      <c r="V114" t="s">
        <v>2346</v>
      </c>
      <c r="W114" t="s">
        <v>2347</v>
      </c>
      <c r="X114" t="s">
        <v>2348</v>
      </c>
      <c r="Y114" t="s">
        <v>2349</v>
      </c>
      <c r="Z114" t="s">
        <v>2350</v>
      </c>
      <c r="AA114" t="s">
        <v>2351</v>
      </c>
      <c r="AB114" t="s">
        <v>2352</v>
      </c>
      <c r="AC114" t="s">
        <v>2353</v>
      </c>
      <c r="AD114" t="s">
        <v>2354</v>
      </c>
      <c r="AE114" t="s">
        <v>2355</v>
      </c>
      <c r="AF114" t="s">
        <v>74</v>
      </c>
      <c r="AG114">
        <v>51</v>
      </c>
      <c r="AH114">
        <v>59</v>
      </c>
      <c r="AI114">
        <v>61</v>
      </c>
      <c r="AJ114">
        <v>1</v>
      </c>
      <c r="AK114">
        <v>54</v>
      </c>
      <c r="AL114" t="s">
        <v>1152</v>
      </c>
      <c r="AM114" t="s">
        <v>1153</v>
      </c>
      <c r="AN114" t="s">
        <v>1154</v>
      </c>
      <c r="AO114" t="s">
        <v>1155</v>
      </c>
      <c r="AP114" t="s">
        <v>74</v>
      </c>
      <c r="AQ114" t="s">
        <v>74</v>
      </c>
      <c r="AR114" t="s">
        <v>1140</v>
      </c>
      <c r="AS114" t="s">
        <v>1156</v>
      </c>
      <c r="AT114" t="s">
        <v>2356</v>
      </c>
      <c r="AU114">
        <v>2014</v>
      </c>
      <c r="AV114">
        <v>9</v>
      </c>
      <c r="AW114">
        <v>10</v>
      </c>
      <c r="AX114" t="s">
        <v>74</v>
      </c>
      <c r="AY114" t="s">
        <v>74</v>
      </c>
      <c r="AZ114" t="s">
        <v>74</v>
      </c>
      <c r="BA114" t="s">
        <v>74</v>
      </c>
      <c r="BB114" t="s">
        <v>74</v>
      </c>
      <c r="BC114" t="s">
        <v>74</v>
      </c>
      <c r="BD114" t="s">
        <v>2357</v>
      </c>
      <c r="BE114" t="s">
        <v>2358</v>
      </c>
      <c r="BF114" t="str">
        <f>HYPERLINK("http://dx.doi.org/10.1371/journal.pone.0111468","http://dx.doi.org/10.1371/journal.pone.0111468")</f>
        <v>http://dx.doi.org/10.1371/journal.pone.0111468</v>
      </c>
      <c r="BG114" t="s">
        <v>74</v>
      </c>
      <c r="BH114" t="s">
        <v>74</v>
      </c>
      <c r="BI114">
        <v>11</v>
      </c>
      <c r="BJ114" t="s">
        <v>178</v>
      </c>
      <c r="BK114" t="s">
        <v>98</v>
      </c>
      <c r="BL114" t="s">
        <v>179</v>
      </c>
      <c r="BM114" t="s">
        <v>2359</v>
      </c>
      <c r="BN114">
        <v>25343481</v>
      </c>
      <c r="BO114" t="s">
        <v>2360</v>
      </c>
      <c r="BP114" t="s">
        <v>74</v>
      </c>
      <c r="BQ114" t="s">
        <v>74</v>
      </c>
      <c r="BR114" t="s">
        <v>102</v>
      </c>
      <c r="BS114" t="s">
        <v>2361</v>
      </c>
      <c r="BT114" t="str">
        <f>HYPERLINK("https%3A%2F%2Fwww.webofscience.com%2Fwos%2Fwoscc%2Ffull-record%2FWOS:000343943500101","View Full Record in Web of Science")</f>
        <v>View Full Record in Web of Science</v>
      </c>
    </row>
    <row r="115" spans="1:72" x14ac:dyDescent="0.25">
      <c r="A115" t="s">
        <v>72</v>
      </c>
      <c r="B115" t="s">
        <v>2362</v>
      </c>
      <c r="C115" t="s">
        <v>74</v>
      </c>
      <c r="D115" t="s">
        <v>74</v>
      </c>
      <c r="E115" t="s">
        <v>74</v>
      </c>
      <c r="F115" t="s">
        <v>2363</v>
      </c>
      <c r="G115" t="s">
        <v>74</v>
      </c>
      <c r="H115" t="s">
        <v>74</v>
      </c>
      <c r="I115" t="s">
        <v>2364</v>
      </c>
      <c r="J115" t="s">
        <v>967</v>
      </c>
      <c r="K115" t="s">
        <v>74</v>
      </c>
      <c r="L115" t="s">
        <v>74</v>
      </c>
      <c r="M115" t="s">
        <v>78</v>
      </c>
      <c r="N115" t="s">
        <v>79</v>
      </c>
      <c r="O115" t="s">
        <v>74</v>
      </c>
      <c r="P115" t="s">
        <v>74</v>
      </c>
      <c r="Q115" t="s">
        <v>74</v>
      </c>
      <c r="R115" t="s">
        <v>74</v>
      </c>
      <c r="S115" t="s">
        <v>74</v>
      </c>
      <c r="T115" t="s">
        <v>2365</v>
      </c>
      <c r="U115" t="s">
        <v>2366</v>
      </c>
      <c r="V115" t="s">
        <v>2367</v>
      </c>
      <c r="W115" t="s">
        <v>2368</v>
      </c>
      <c r="X115" t="s">
        <v>1207</v>
      </c>
      <c r="Y115" t="s">
        <v>2369</v>
      </c>
      <c r="Z115" t="s">
        <v>2370</v>
      </c>
      <c r="AA115" t="s">
        <v>2371</v>
      </c>
      <c r="AB115" t="s">
        <v>2372</v>
      </c>
      <c r="AC115" t="s">
        <v>2373</v>
      </c>
      <c r="AD115" t="s">
        <v>2374</v>
      </c>
      <c r="AE115" t="s">
        <v>2375</v>
      </c>
      <c r="AF115" t="s">
        <v>74</v>
      </c>
      <c r="AG115">
        <v>53</v>
      </c>
      <c r="AH115">
        <v>1</v>
      </c>
      <c r="AI115">
        <v>5</v>
      </c>
      <c r="AJ115">
        <v>1</v>
      </c>
      <c r="AK115">
        <v>19</v>
      </c>
      <c r="AL115" t="s">
        <v>979</v>
      </c>
      <c r="AM115" t="s">
        <v>980</v>
      </c>
      <c r="AN115" t="s">
        <v>981</v>
      </c>
      <c r="AO115" t="s">
        <v>982</v>
      </c>
      <c r="AP115" t="s">
        <v>983</v>
      </c>
      <c r="AQ115" t="s">
        <v>74</v>
      </c>
      <c r="AR115" t="s">
        <v>967</v>
      </c>
      <c r="AS115" t="s">
        <v>984</v>
      </c>
      <c r="AT115" t="s">
        <v>148</v>
      </c>
      <c r="AU115">
        <v>2020</v>
      </c>
      <c r="AV115">
        <v>84</v>
      </c>
      <c r="AW115">
        <v>5</v>
      </c>
      <c r="AX115" t="s">
        <v>74</v>
      </c>
      <c r="AY115" t="s">
        <v>74</v>
      </c>
      <c r="AZ115" t="s">
        <v>74</v>
      </c>
      <c r="BA115" t="s">
        <v>74</v>
      </c>
      <c r="BB115">
        <v>459</v>
      </c>
      <c r="BC115">
        <v>468</v>
      </c>
      <c r="BD115" t="s">
        <v>74</v>
      </c>
      <c r="BE115" t="s">
        <v>2376</v>
      </c>
      <c r="BF115" t="str">
        <f>HYPERLINK("http://dx.doi.org/10.1515/mammalia-2019-0032","http://dx.doi.org/10.1515/mammalia-2019-0032")</f>
        <v>http://dx.doi.org/10.1515/mammalia-2019-0032</v>
      </c>
      <c r="BG115" t="s">
        <v>74</v>
      </c>
      <c r="BH115" t="s">
        <v>74</v>
      </c>
      <c r="BI115">
        <v>10</v>
      </c>
      <c r="BJ115" t="s">
        <v>711</v>
      </c>
      <c r="BK115" t="s">
        <v>98</v>
      </c>
      <c r="BL115" t="s">
        <v>711</v>
      </c>
      <c r="BM115" t="s">
        <v>2377</v>
      </c>
      <c r="BN115" t="s">
        <v>74</v>
      </c>
      <c r="BO115" t="s">
        <v>74</v>
      </c>
      <c r="BP115" t="s">
        <v>74</v>
      </c>
      <c r="BQ115" t="s">
        <v>74</v>
      </c>
      <c r="BR115" t="s">
        <v>102</v>
      </c>
      <c r="BS115" t="s">
        <v>2378</v>
      </c>
      <c r="BT115" t="str">
        <f>HYPERLINK("https%3A%2F%2Fwww.webofscience.com%2Fwos%2Fwoscc%2Ffull-record%2FWOS:000565745500006","View Full Record in Web of Science")</f>
        <v>View Full Record in Web of Science</v>
      </c>
    </row>
    <row r="116" spans="1:72" x14ac:dyDescent="0.25">
      <c r="A116" t="s">
        <v>72</v>
      </c>
      <c r="B116" t="s">
        <v>2379</v>
      </c>
      <c r="C116" t="s">
        <v>74</v>
      </c>
      <c r="D116" t="s">
        <v>74</v>
      </c>
      <c r="E116" t="s">
        <v>74</v>
      </c>
      <c r="F116" t="s">
        <v>2380</v>
      </c>
      <c r="G116" t="s">
        <v>74</v>
      </c>
      <c r="H116" t="s">
        <v>74</v>
      </c>
      <c r="I116" t="s">
        <v>2381</v>
      </c>
      <c r="J116" t="s">
        <v>2382</v>
      </c>
      <c r="K116" t="s">
        <v>74</v>
      </c>
      <c r="L116" t="s">
        <v>74</v>
      </c>
      <c r="M116" t="s">
        <v>78</v>
      </c>
      <c r="N116" t="s">
        <v>79</v>
      </c>
      <c r="O116" t="s">
        <v>74</v>
      </c>
      <c r="P116" t="s">
        <v>74</v>
      </c>
      <c r="Q116" t="s">
        <v>74</v>
      </c>
      <c r="R116" t="s">
        <v>74</v>
      </c>
      <c r="S116" t="s">
        <v>74</v>
      </c>
      <c r="T116" t="s">
        <v>2383</v>
      </c>
      <c r="U116" t="s">
        <v>2384</v>
      </c>
      <c r="V116" t="s">
        <v>2385</v>
      </c>
      <c r="W116" t="s">
        <v>2386</v>
      </c>
      <c r="X116" t="s">
        <v>74</v>
      </c>
      <c r="Y116" t="s">
        <v>2387</v>
      </c>
      <c r="Z116" t="s">
        <v>2388</v>
      </c>
      <c r="AA116" t="s">
        <v>74</v>
      </c>
      <c r="AB116" t="s">
        <v>74</v>
      </c>
      <c r="AC116" t="s">
        <v>2389</v>
      </c>
      <c r="AD116" t="s">
        <v>2390</v>
      </c>
      <c r="AE116" t="s">
        <v>2391</v>
      </c>
      <c r="AF116" t="s">
        <v>74</v>
      </c>
      <c r="AG116">
        <v>46</v>
      </c>
      <c r="AH116">
        <v>6</v>
      </c>
      <c r="AI116">
        <v>7</v>
      </c>
      <c r="AJ116">
        <v>0</v>
      </c>
      <c r="AK116">
        <v>19</v>
      </c>
      <c r="AL116" t="s">
        <v>2225</v>
      </c>
      <c r="AM116" t="s">
        <v>250</v>
      </c>
      <c r="AN116" t="s">
        <v>2226</v>
      </c>
      <c r="AO116" t="s">
        <v>2392</v>
      </c>
      <c r="AP116" t="s">
        <v>2393</v>
      </c>
      <c r="AQ116" t="s">
        <v>74</v>
      </c>
      <c r="AR116" t="s">
        <v>2394</v>
      </c>
      <c r="AS116" t="s">
        <v>2395</v>
      </c>
      <c r="AT116" t="s">
        <v>1194</v>
      </c>
      <c r="AU116">
        <v>2014</v>
      </c>
      <c r="AV116">
        <v>30</v>
      </c>
      <c r="AW116" t="s">
        <v>74</v>
      </c>
      <c r="AX116">
        <v>1</v>
      </c>
      <c r="AY116" t="s">
        <v>74</v>
      </c>
      <c r="AZ116" t="s">
        <v>74</v>
      </c>
      <c r="BA116" t="s">
        <v>74</v>
      </c>
      <c r="BB116">
        <v>45</v>
      </c>
      <c r="BC116">
        <v>54</v>
      </c>
      <c r="BD116" t="s">
        <v>74</v>
      </c>
      <c r="BE116" t="s">
        <v>2396</v>
      </c>
      <c r="BF116" t="str">
        <f>HYPERLINK("http://dx.doi.org/10.1017/S0266467413000722","http://dx.doi.org/10.1017/S0266467413000722")</f>
        <v>http://dx.doi.org/10.1017/S0266467413000722</v>
      </c>
      <c r="BG116" t="s">
        <v>74</v>
      </c>
      <c r="BH116" t="s">
        <v>74</v>
      </c>
      <c r="BI116">
        <v>10</v>
      </c>
      <c r="BJ116" t="s">
        <v>125</v>
      </c>
      <c r="BK116" t="s">
        <v>98</v>
      </c>
      <c r="BL116" t="s">
        <v>126</v>
      </c>
      <c r="BM116" t="s">
        <v>2397</v>
      </c>
      <c r="BN116" t="s">
        <v>74</v>
      </c>
      <c r="BO116" t="s">
        <v>74</v>
      </c>
      <c r="BP116" t="s">
        <v>74</v>
      </c>
      <c r="BQ116" t="s">
        <v>74</v>
      </c>
      <c r="BR116" t="s">
        <v>102</v>
      </c>
      <c r="BS116" t="s">
        <v>2398</v>
      </c>
      <c r="BT116" t="str">
        <f>HYPERLINK("https%3A%2F%2Fwww.webofscience.com%2Fwos%2Fwoscc%2Ffull-record%2FWOS:000337762100005","View Full Record in Web of Science")</f>
        <v>View Full Record in Web of Science</v>
      </c>
    </row>
    <row r="117" spans="1:72" x14ac:dyDescent="0.25">
      <c r="A117" t="s">
        <v>72</v>
      </c>
      <c r="B117" t="s">
        <v>2399</v>
      </c>
      <c r="C117" t="s">
        <v>74</v>
      </c>
      <c r="D117" t="s">
        <v>74</v>
      </c>
      <c r="E117" t="s">
        <v>74</v>
      </c>
      <c r="F117" t="s">
        <v>2400</v>
      </c>
      <c r="G117" t="s">
        <v>74</v>
      </c>
      <c r="H117" t="s">
        <v>74</v>
      </c>
      <c r="I117" t="s">
        <v>2401</v>
      </c>
      <c r="J117" t="s">
        <v>264</v>
      </c>
      <c r="K117" t="s">
        <v>74</v>
      </c>
      <c r="L117" t="s">
        <v>74</v>
      </c>
      <c r="M117" t="s">
        <v>78</v>
      </c>
      <c r="N117" t="s">
        <v>79</v>
      </c>
      <c r="O117" t="s">
        <v>74</v>
      </c>
      <c r="P117" t="s">
        <v>74</v>
      </c>
      <c r="Q117" t="s">
        <v>74</v>
      </c>
      <c r="R117" t="s">
        <v>74</v>
      </c>
      <c r="S117" t="s">
        <v>74</v>
      </c>
      <c r="T117" t="s">
        <v>2402</v>
      </c>
      <c r="U117" t="s">
        <v>2403</v>
      </c>
      <c r="V117" t="s">
        <v>2404</v>
      </c>
      <c r="W117" t="s">
        <v>2405</v>
      </c>
      <c r="X117" t="s">
        <v>2406</v>
      </c>
      <c r="Y117" t="s">
        <v>2407</v>
      </c>
      <c r="Z117" t="s">
        <v>2408</v>
      </c>
      <c r="AA117" t="s">
        <v>74</v>
      </c>
      <c r="AB117" t="s">
        <v>74</v>
      </c>
      <c r="AC117" t="s">
        <v>2409</v>
      </c>
      <c r="AD117" t="s">
        <v>2409</v>
      </c>
      <c r="AE117" t="s">
        <v>2410</v>
      </c>
      <c r="AF117" t="s">
        <v>74</v>
      </c>
      <c r="AG117">
        <v>52</v>
      </c>
      <c r="AH117">
        <v>15</v>
      </c>
      <c r="AI117">
        <v>15</v>
      </c>
      <c r="AJ117">
        <v>2</v>
      </c>
      <c r="AK117">
        <v>22</v>
      </c>
      <c r="AL117" t="s">
        <v>274</v>
      </c>
      <c r="AM117" t="s">
        <v>117</v>
      </c>
      <c r="AN117" t="s">
        <v>275</v>
      </c>
      <c r="AO117" t="s">
        <v>276</v>
      </c>
      <c r="AP117" t="s">
        <v>277</v>
      </c>
      <c r="AQ117" t="s">
        <v>74</v>
      </c>
      <c r="AR117" t="s">
        <v>278</v>
      </c>
      <c r="AS117" t="s">
        <v>279</v>
      </c>
      <c r="AT117" t="s">
        <v>2411</v>
      </c>
      <c r="AU117">
        <v>2016</v>
      </c>
      <c r="AV117">
        <v>329</v>
      </c>
      <c r="AW117" t="s">
        <v>74</v>
      </c>
      <c r="AX117" t="s">
        <v>74</v>
      </c>
      <c r="AY117" t="s">
        <v>74</v>
      </c>
      <c r="AZ117" t="s">
        <v>74</v>
      </c>
      <c r="BA117" t="s">
        <v>74</v>
      </c>
      <c r="BB117">
        <v>77</v>
      </c>
      <c r="BC117">
        <v>85</v>
      </c>
      <c r="BD117" t="s">
        <v>74</v>
      </c>
      <c r="BE117" t="s">
        <v>2412</v>
      </c>
      <c r="BF117" t="str">
        <f>HYPERLINK("http://dx.doi.org/10.1016/j.ecolmodel.2016.02.016","http://dx.doi.org/10.1016/j.ecolmodel.2016.02.016")</f>
        <v>http://dx.doi.org/10.1016/j.ecolmodel.2016.02.016</v>
      </c>
      <c r="BG117" t="s">
        <v>74</v>
      </c>
      <c r="BH117" t="s">
        <v>74</v>
      </c>
      <c r="BI117">
        <v>9</v>
      </c>
      <c r="BJ117" t="s">
        <v>125</v>
      </c>
      <c r="BK117" t="s">
        <v>98</v>
      </c>
      <c r="BL117" t="s">
        <v>126</v>
      </c>
      <c r="BM117" t="s">
        <v>2413</v>
      </c>
      <c r="BN117" t="s">
        <v>74</v>
      </c>
      <c r="BO117" t="s">
        <v>74</v>
      </c>
      <c r="BP117" t="s">
        <v>74</v>
      </c>
      <c r="BQ117" t="s">
        <v>74</v>
      </c>
      <c r="BR117" t="s">
        <v>102</v>
      </c>
      <c r="BS117" t="s">
        <v>2414</v>
      </c>
      <c r="BT117" t="str">
        <f>HYPERLINK("https%3A%2F%2Fwww.webofscience.com%2Fwos%2Fwoscc%2Ffull-record%2FWOS:000374798900007","View Full Record in Web of Science")</f>
        <v>View Full Record in Web of Science</v>
      </c>
    </row>
    <row r="118" spans="1:72" x14ac:dyDescent="0.25">
      <c r="A118" t="s">
        <v>72</v>
      </c>
      <c r="B118" t="s">
        <v>2415</v>
      </c>
      <c r="C118" t="s">
        <v>74</v>
      </c>
      <c r="D118" t="s">
        <v>74</v>
      </c>
      <c r="E118" t="s">
        <v>74</v>
      </c>
      <c r="F118" t="s">
        <v>2416</v>
      </c>
      <c r="G118" t="s">
        <v>74</v>
      </c>
      <c r="H118" t="s">
        <v>74</v>
      </c>
      <c r="I118" t="s">
        <v>2417</v>
      </c>
      <c r="J118" t="s">
        <v>1036</v>
      </c>
      <c r="K118" t="s">
        <v>74</v>
      </c>
      <c r="L118" t="s">
        <v>74</v>
      </c>
      <c r="M118" t="s">
        <v>78</v>
      </c>
      <c r="N118" t="s">
        <v>79</v>
      </c>
      <c r="O118" t="s">
        <v>74</v>
      </c>
      <c r="P118" t="s">
        <v>74</v>
      </c>
      <c r="Q118" t="s">
        <v>74</v>
      </c>
      <c r="R118" t="s">
        <v>74</v>
      </c>
      <c r="S118" t="s">
        <v>74</v>
      </c>
      <c r="T118" t="s">
        <v>2418</v>
      </c>
      <c r="U118" t="s">
        <v>2419</v>
      </c>
      <c r="V118" t="s">
        <v>2420</v>
      </c>
      <c r="W118" t="s">
        <v>2421</v>
      </c>
      <c r="X118" t="s">
        <v>2422</v>
      </c>
      <c r="Y118" t="s">
        <v>2423</v>
      </c>
      <c r="Z118" t="s">
        <v>2424</v>
      </c>
      <c r="AA118" t="s">
        <v>2425</v>
      </c>
      <c r="AB118" t="s">
        <v>2426</v>
      </c>
      <c r="AC118" t="s">
        <v>2427</v>
      </c>
      <c r="AD118" t="s">
        <v>2428</v>
      </c>
      <c r="AE118" t="s">
        <v>2429</v>
      </c>
      <c r="AF118" t="s">
        <v>74</v>
      </c>
      <c r="AG118">
        <v>106</v>
      </c>
      <c r="AH118">
        <v>2</v>
      </c>
      <c r="AI118">
        <v>2</v>
      </c>
      <c r="AJ118">
        <v>14</v>
      </c>
      <c r="AK118">
        <v>30</v>
      </c>
      <c r="AL118" t="s">
        <v>89</v>
      </c>
      <c r="AM118" t="s">
        <v>90</v>
      </c>
      <c r="AN118" t="s">
        <v>91</v>
      </c>
      <c r="AO118" t="s">
        <v>74</v>
      </c>
      <c r="AP118" t="s">
        <v>1048</v>
      </c>
      <c r="AQ118" t="s">
        <v>74</v>
      </c>
      <c r="AR118" t="s">
        <v>1036</v>
      </c>
      <c r="AS118" t="s">
        <v>1049</v>
      </c>
      <c r="AT118" t="s">
        <v>256</v>
      </c>
      <c r="AU118">
        <v>2022</v>
      </c>
      <c r="AV118">
        <v>14</v>
      </c>
      <c r="AW118">
        <v>8</v>
      </c>
      <c r="AX118" t="s">
        <v>74</v>
      </c>
      <c r="AY118" t="s">
        <v>74</v>
      </c>
      <c r="AZ118" t="s">
        <v>74</v>
      </c>
      <c r="BA118" t="s">
        <v>74</v>
      </c>
      <c r="BB118" t="s">
        <v>74</v>
      </c>
      <c r="BC118" t="s">
        <v>74</v>
      </c>
      <c r="BD118">
        <v>661</v>
      </c>
      <c r="BE118" t="s">
        <v>2430</v>
      </c>
      <c r="BF118" t="str">
        <f>HYPERLINK("http://dx.doi.org/10.3390/d14080661","http://dx.doi.org/10.3390/d14080661")</f>
        <v>http://dx.doi.org/10.3390/d14080661</v>
      </c>
      <c r="BG118" t="s">
        <v>74</v>
      </c>
      <c r="BH118" t="s">
        <v>74</v>
      </c>
      <c r="BI118">
        <v>22</v>
      </c>
      <c r="BJ118" t="s">
        <v>596</v>
      </c>
      <c r="BK118" t="s">
        <v>98</v>
      </c>
      <c r="BL118" t="s">
        <v>304</v>
      </c>
      <c r="BM118" t="s">
        <v>2431</v>
      </c>
      <c r="BN118" t="s">
        <v>74</v>
      </c>
      <c r="BO118" t="s">
        <v>423</v>
      </c>
      <c r="BP118" t="s">
        <v>74</v>
      </c>
      <c r="BQ118" t="s">
        <v>74</v>
      </c>
      <c r="BR118" t="s">
        <v>102</v>
      </c>
      <c r="BS118" t="s">
        <v>2432</v>
      </c>
      <c r="BT118" t="str">
        <f>HYPERLINK("https%3A%2F%2Fwww.webofscience.com%2Fwos%2Fwoscc%2Ffull-record%2FWOS:000847099800001","View Full Record in Web of Science")</f>
        <v>View Full Record in Web of Science</v>
      </c>
    </row>
    <row r="119" spans="1:72" x14ac:dyDescent="0.25">
      <c r="A119" t="s">
        <v>72</v>
      </c>
      <c r="B119" t="s">
        <v>2433</v>
      </c>
      <c r="C119" t="s">
        <v>74</v>
      </c>
      <c r="D119" t="s">
        <v>74</v>
      </c>
      <c r="E119" t="s">
        <v>74</v>
      </c>
      <c r="F119" t="s">
        <v>2434</v>
      </c>
      <c r="G119" t="s">
        <v>74</v>
      </c>
      <c r="H119" t="s">
        <v>74</v>
      </c>
      <c r="I119" t="s">
        <v>2435</v>
      </c>
      <c r="J119" t="s">
        <v>2436</v>
      </c>
      <c r="K119" t="s">
        <v>74</v>
      </c>
      <c r="L119" t="s">
        <v>74</v>
      </c>
      <c r="M119" t="s">
        <v>78</v>
      </c>
      <c r="N119" t="s">
        <v>79</v>
      </c>
      <c r="O119" t="s">
        <v>74</v>
      </c>
      <c r="P119" t="s">
        <v>74</v>
      </c>
      <c r="Q119" t="s">
        <v>74</v>
      </c>
      <c r="R119" t="s">
        <v>74</v>
      </c>
      <c r="S119" t="s">
        <v>74</v>
      </c>
      <c r="T119" t="s">
        <v>2437</v>
      </c>
      <c r="U119" t="s">
        <v>2438</v>
      </c>
      <c r="V119" t="s">
        <v>2439</v>
      </c>
      <c r="W119" t="s">
        <v>2440</v>
      </c>
      <c r="X119" t="s">
        <v>2441</v>
      </c>
      <c r="Y119" t="s">
        <v>2442</v>
      </c>
      <c r="Z119" t="s">
        <v>2443</v>
      </c>
      <c r="AA119" t="s">
        <v>74</v>
      </c>
      <c r="AB119" t="s">
        <v>74</v>
      </c>
      <c r="AC119" t="s">
        <v>74</v>
      </c>
      <c r="AD119" t="s">
        <v>74</v>
      </c>
      <c r="AE119" t="s">
        <v>74</v>
      </c>
      <c r="AF119" t="s">
        <v>74</v>
      </c>
      <c r="AG119">
        <v>127</v>
      </c>
      <c r="AH119">
        <v>2</v>
      </c>
      <c r="AI119">
        <v>4</v>
      </c>
      <c r="AJ119">
        <v>1</v>
      </c>
      <c r="AK119">
        <v>17</v>
      </c>
      <c r="AL119" t="s">
        <v>274</v>
      </c>
      <c r="AM119" t="s">
        <v>117</v>
      </c>
      <c r="AN119" t="s">
        <v>275</v>
      </c>
      <c r="AO119" t="s">
        <v>2444</v>
      </c>
      <c r="AP119" t="s">
        <v>74</v>
      </c>
      <c r="AQ119" t="s">
        <v>74</v>
      </c>
      <c r="AR119" t="s">
        <v>2445</v>
      </c>
      <c r="AS119" t="s">
        <v>2446</v>
      </c>
      <c r="AT119" t="s">
        <v>256</v>
      </c>
      <c r="AU119">
        <v>2021</v>
      </c>
      <c r="AV119">
        <v>50</v>
      </c>
      <c r="AW119" t="s">
        <v>74</v>
      </c>
      <c r="AX119" t="s">
        <v>74</v>
      </c>
      <c r="AY119" t="s">
        <v>74</v>
      </c>
      <c r="AZ119" t="s">
        <v>74</v>
      </c>
      <c r="BA119" t="s">
        <v>74</v>
      </c>
      <c r="BB119" t="s">
        <v>74</v>
      </c>
      <c r="BC119" t="s">
        <v>74</v>
      </c>
      <c r="BD119">
        <v>101310</v>
      </c>
      <c r="BE119" t="s">
        <v>2447</v>
      </c>
      <c r="BF119" t="str">
        <f>HYPERLINK("http://dx.doi.org/10.1016/j.ecoser.2021.101310","http://dx.doi.org/10.1016/j.ecoser.2021.101310")</f>
        <v>http://dx.doi.org/10.1016/j.ecoser.2021.101310</v>
      </c>
      <c r="BG119" t="s">
        <v>74</v>
      </c>
      <c r="BH119" t="s">
        <v>2448</v>
      </c>
      <c r="BI119">
        <v>11</v>
      </c>
      <c r="BJ119" t="s">
        <v>2449</v>
      </c>
      <c r="BK119" t="s">
        <v>1196</v>
      </c>
      <c r="BL119" t="s">
        <v>126</v>
      </c>
      <c r="BM119" t="s">
        <v>2450</v>
      </c>
      <c r="BN119" t="s">
        <v>74</v>
      </c>
      <c r="BO119" t="s">
        <v>74</v>
      </c>
      <c r="BP119" t="s">
        <v>74</v>
      </c>
      <c r="BQ119" t="s">
        <v>74</v>
      </c>
      <c r="BR119" t="s">
        <v>102</v>
      </c>
      <c r="BS119" t="s">
        <v>2451</v>
      </c>
      <c r="BT119" t="str">
        <f>HYPERLINK("https%3A%2F%2Fwww.webofscience.com%2Fwos%2Fwoscc%2Ffull-record%2FWOS:000679918800009","View Full Record in Web of Science")</f>
        <v>View Full Record in Web of Science</v>
      </c>
    </row>
    <row r="120" spans="1:72" x14ac:dyDescent="0.25">
      <c r="A120" t="s">
        <v>72</v>
      </c>
      <c r="B120" t="s">
        <v>2452</v>
      </c>
      <c r="C120" t="s">
        <v>74</v>
      </c>
      <c r="D120" t="s">
        <v>74</v>
      </c>
      <c r="E120" t="s">
        <v>74</v>
      </c>
      <c r="F120" t="s">
        <v>2453</v>
      </c>
      <c r="G120" t="s">
        <v>74</v>
      </c>
      <c r="H120" t="s">
        <v>74</v>
      </c>
      <c r="I120" t="s">
        <v>2454</v>
      </c>
      <c r="J120" t="s">
        <v>582</v>
      </c>
      <c r="K120" t="s">
        <v>74</v>
      </c>
      <c r="L120" t="s">
        <v>74</v>
      </c>
      <c r="M120" t="s">
        <v>78</v>
      </c>
      <c r="N120" t="s">
        <v>79</v>
      </c>
      <c r="O120" t="s">
        <v>74</v>
      </c>
      <c r="P120" t="s">
        <v>74</v>
      </c>
      <c r="Q120" t="s">
        <v>74</v>
      </c>
      <c r="R120" t="s">
        <v>74</v>
      </c>
      <c r="S120" t="s">
        <v>74</v>
      </c>
      <c r="T120" t="s">
        <v>2455</v>
      </c>
      <c r="U120" t="s">
        <v>2456</v>
      </c>
      <c r="V120" t="s">
        <v>2457</v>
      </c>
      <c r="W120" t="s">
        <v>2458</v>
      </c>
      <c r="X120" t="s">
        <v>2459</v>
      </c>
      <c r="Y120" t="s">
        <v>2460</v>
      </c>
      <c r="Z120" t="s">
        <v>2461</v>
      </c>
      <c r="AA120" t="s">
        <v>2462</v>
      </c>
      <c r="AB120" t="s">
        <v>2463</v>
      </c>
      <c r="AC120" t="s">
        <v>2464</v>
      </c>
      <c r="AD120" t="s">
        <v>2465</v>
      </c>
      <c r="AE120" t="s">
        <v>2466</v>
      </c>
      <c r="AF120" t="s">
        <v>74</v>
      </c>
      <c r="AG120">
        <v>101</v>
      </c>
      <c r="AH120">
        <v>4</v>
      </c>
      <c r="AI120">
        <v>4</v>
      </c>
      <c r="AJ120">
        <v>1</v>
      </c>
      <c r="AK120">
        <v>17</v>
      </c>
      <c r="AL120" t="s">
        <v>587</v>
      </c>
      <c r="AM120" t="s">
        <v>588</v>
      </c>
      <c r="AN120" t="s">
        <v>589</v>
      </c>
      <c r="AO120" t="s">
        <v>590</v>
      </c>
      <c r="AP120" t="s">
        <v>591</v>
      </c>
      <c r="AQ120" t="s">
        <v>74</v>
      </c>
      <c r="AR120" t="s">
        <v>592</v>
      </c>
      <c r="AS120" t="s">
        <v>593</v>
      </c>
      <c r="AT120" t="s">
        <v>437</v>
      </c>
      <c r="AU120">
        <v>2021</v>
      </c>
      <c r="AV120">
        <v>64</v>
      </c>
      <c r="AW120" t="s">
        <v>74</v>
      </c>
      <c r="AX120" t="s">
        <v>74</v>
      </c>
      <c r="AY120" t="s">
        <v>74</v>
      </c>
      <c r="AZ120" t="s">
        <v>74</v>
      </c>
      <c r="BA120" t="s">
        <v>74</v>
      </c>
      <c r="BB120" t="s">
        <v>74</v>
      </c>
      <c r="BC120" t="s">
        <v>74</v>
      </c>
      <c r="BD120">
        <v>126081</v>
      </c>
      <c r="BE120" t="s">
        <v>2467</v>
      </c>
      <c r="BF120" t="str">
        <f>HYPERLINK("http://dx.doi.org/10.1016/j.jnc.2021.126081","http://dx.doi.org/10.1016/j.jnc.2021.126081")</f>
        <v>http://dx.doi.org/10.1016/j.jnc.2021.126081</v>
      </c>
      <c r="BG120" t="s">
        <v>74</v>
      </c>
      <c r="BH120" t="s">
        <v>439</v>
      </c>
      <c r="BI120">
        <v>15</v>
      </c>
      <c r="BJ120" t="s">
        <v>596</v>
      </c>
      <c r="BK120" t="s">
        <v>1196</v>
      </c>
      <c r="BL120" t="s">
        <v>304</v>
      </c>
      <c r="BM120" t="s">
        <v>2468</v>
      </c>
      <c r="BN120" t="s">
        <v>74</v>
      </c>
      <c r="BO120" t="s">
        <v>74</v>
      </c>
      <c r="BP120" t="s">
        <v>74</v>
      </c>
      <c r="BQ120" t="s">
        <v>74</v>
      </c>
      <c r="BR120" t="s">
        <v>102</v>
      </c>
      <c r="BS120" t="s">
        <v>2469</v>
      </c>
      <c r="BT120" t="str">
        <f>HYPERLINK("https%3A%2F%2Fwww.webofscience.com%2Fwos%2Fwoscc%2Ffull-record%2FWOS:000718033500004","View Full Record in Web of Science")</f>
        <v>View Full Record in Web of Science</v>
      </c>
    </row>
    <row r="121" spans="1:72" x14ac:dyDescent="0.25">
      <c r="A121" t="s">
        <v>72</v>
      </c>
      <c r="B121" t="s">
        <v>2470</v>
      </c>
      <c r="C121" t="s">
        <v>74</v>
      </c>
      <c r="D121" t="s">
        <v>74</v>
      </c>
      <c r="E121" t="s">
        <v>74</v>
      </c>
      <c r="F121" t="s">
        <v>2471</v>
      </c>
      <c r="G121" t="s">
        <v>74</v>
      </c>
      <c r="H121" t="s">
        <v>74</v>
      </c>
      <c r="I121" t="s">
        <v>2472</v>
      </c>
      <c r="J121" t="s">
        <v>2473</v>
      </c>
      <c r="K121" t="s">
        <v>74</v>
      </c>
      <c r="L121" t="s">
        <v>74</v>
      </c>
      <c r="M121" t="s">
        <v>78</v>
      </c>
      <c r="N121" t="s">
        <v>79</v>
      </c>
      <c r="O121" t="s">
        <v>74</v>
      </c>
      <c r="P121" t="s">
        <v>74</v>
      </c>
      <c r="Q121" t="s">
        <v>74</v>
      </c>
      <c r="R121" t="s">
        <v>74</v>
      </c>
      <c r="S121" t="s">
        <v>74</v>
      </c>
      <c r="T121" t="s">
        <v>74</v>
      </c>
      <c r="U121" t="s">
        <v>2474</v>
      </c>
      <c r="V121" t="s">
        <v>2475</v>
      </c>
      <c r="W121" t="s">
        <v>2476</v>
      </c>
      <c r="X121" t="s">
        <v>2477</v>
      </c>
      <c r="Y121" t="s">
        <v>2478</v>
      </c>
      <c r="Z121" t="s">
        <v>2479</v>
      </c>
      <c r="AA121" t="s">
        <v>74</v>
      </c>
      <c r="AB121" t="s">
        <v>2480</v>
      </c>
      <c r="AC121" t="s">
        <v>2481</v>
      </c>
      <c r="AD121" t="s">
        <v>2482</v>
      </c>
      <c r="AE121" t="s">
        <v>2483</v>
      </c>
      <c r="AF121" t="s">
        <v>74</v>
      </c>
      <c r="AG121">
        <v>101</v>
      </c>
      <c r="AH121">
        <v>1</v>
      </c>
      <c r="AI121">
        <v>1</v>
      </c>
      <c r="AJ121">
        <v>2</v>
      </c>
      <c r="AK121">
        <v>8</v>
      </c>
      <c r="AL121" t="s">
        <v>2484</v>
      </c>
      <c r="AM121" t="s">
        <v>1718</v>
      </c>
      <c r="AN121" t="s">
        <v>2485</v>
      </c>
      <c r="AO121" t="s">
        <v>2486</v>
      </c>
      <c r="AP121" t="s">
        <v>2487</v>
      </c>
      <c r="AQ121" t="s">
        <v>74</v>
      </c>
      <c r="AR121" t="s">
        <v>2488</v>
      </c>
      <c r="AS121" t="s">
        <v>2489</v>
      </c>
      <c r="AT121" t="s">
        <v>369</v>
      </c>
      <c r="AU121">
        <v>2021</v>
      </c>
      <c r="AV121">
        <v>87</v>
      </c>
      <c r="AW121" t="s">
        <v>74</v>
      </c>
      <c r="AX121">
        <v>1</v>
      </c>
      <c r="AY121" t="s">
        <v>74</v>
      </c>
      <c r="AZ121" t="s">
        <v>74</v>
      </c>
      <c r="BA121" t="s">
        <v>74</v>
      </c>
      <c r="BB121" t="s">
        <v>74</v>
      </c>
      <c r="BC121" t="s">
        <v>74</v>
      </c>
      <c r="BD121" t="s">
        <v>2490</v>
      </c>
      <c r="BE121" t="s">
        <v>2491</v>
      </c>
      <c r="BF121" t="str">
        <f>HYPERLINK("http://dx.doi.org/10.1093/mollus/eyaa029","http://dx.doi.org/10.1093/mollus/eyaa029")</f>
        <v>http://dx.doi.org/10.1093/mollus/eyaa029</v>
      </c>
      <c r="BG121" t="s">
        <v>74</v>
      </c>
      <c r="BH121" t="s">
        <v>74</v>
      </c>
      <c r="BI121">
        <v>12</v>
      </c>
      <c r="BJ121" t="s">
        <v>2492</v>
      </c>
      <c r="BK121" t="s">
        <v>98</v>
      </c>
      <c r="BL121" t="s">
        <v>2492</v>
      </c>
      <c r="BM121" t="s">
        <v>2493</v>
      </c>
      <c r="BN121" t="s">
        <v>74</v>
      </c>
      <c r="BO121" t="s">
        <v>2234</v>
      </c>
      <c r="BP121" t="s">
        <v>74</v>
      </c>
      <c r="BQ121" t="s">
        <v>74</v>
      </c>
      <c r="BR121" t="s">
        <v>102</v>
      </c>
      <c r="BS121" t="s">
        <v>2494</v>
      </c>
      <c r="BT121" t="str">
        <f>HYPERLINK("https%3A%2F%2Fwww.webofscience.com%2Fwos%2Fwoscc%2Ffull-record%2FWOS:000636580600001","View Full Record in Web of Science")</f>
        <v>View Full Record in Web of Science</v>
      </c>
    </row>
    <row r="122" spans="1:72" x14ac:dyDescent="0.25">
      <c r="A122" t="s">
        <v>72</v>
      </c>
      <c r="B122" t="s">
        <v>2495</v>
      </c>
      <c r="C122" t="s">
        <v>74</v>
      </c>
      <c r="D122" t="s">
        <v>74</v>
      </c>
      <c r="E122" t="s">
        <v>74</v>
      </c>
      <c r="F122" t="s">
        <v>2496</v>
      </c>
      <c r="G122" t="s">
        <v>74</v>
      </c>
      <c r="H122" t="s">
        <v>74</v>
      </c>
      <c r="I122" t="s">
        <v>2497</v>
      </c>
      <c r="J122" t="s">
        <v>2498</v>
      </c>
      <c r="K122" t="s">
        <v>74</v>
      </c>
      <c r="L122" t="s">
        <v>74</v>
      </c>
      <c r="M122" t="s">
        <v>78</v>
      </c>
      <c r="N122" t="s">
        <v>79</v>
      </c>
      <c r="O122" t="s">
        <v>74</v>
      </c>
      <c r="P122" t="s">
        <v>74</v>
      </c>
      <c r="Q122" t="s">
        <v>74</v>
      </c>
      <c r="R122" t="s">
        <v>74</v>
      </c>
      <c r="S122" t="s">
        <v>74</v>
      </c>
      <c r="T122" t="s">
        <v>2499</v>
      </c>
      <c r="U122" t="s">
        <v>2500</v>
      </c>
      <c r="V122" t="s">
        <v>2501</v>
      </c>
      <c r="W122" t="s">
        <v>2502</v>
      </c>
      <c r="X122" t="s">
        <v>74</v>
      </c>
      <c r="Y122" t="s">
        <v>2503</v>
      </c>
      <c r="Z122" t="s">
        <v>2504</v>
      </c>
      <c r="AA122" t="s">
        <v>2505</v>
      </c>
      <c r="AB122" t="s">
        <v>2506</v>
      </c>
      <c r="AC122" t="s">
        <v>2507</v>
      </c>
      <c r="AD122" t="s">
        <v>2507</v>
      </c>
      <c r="AE122" t="s">
        <v>2508</v>
      </c>
      <c r="AF122" t="s">
        <v>74</v>
      </c>
      <c r="AG122">
        <v>52</v>
      </c>
      <c r="AH122">
        <v>23</v>
      </c>
      <c r="AI122">
        <v>23</v>
      </c>
      <c r="AJ122">
        <v>12</v>
      </c>
      <c r="AK122">
        <v>71</v>
      </c>
      <c r="AL122" t="s">
        <v>1086</v>
      </c>
      <c r="AM122" t="s">
        <v>1087</v>
      </c>
      <c r="AN122" t="s">
        <v>1088</v>
      </c>
      <c r="AO122" t="s">
        <v>2509</v>
      </c>
      <c r="AP122" t="s">
        <v>2510</v>
      </c>
      <c r="AQ122" t="s">
        <v>74</v>
      </c>
      <c r="AR122" t="s">
        <v>2511</v>
      </c>
      <c r="AS122" t="s">
        <v>2512</v>
      </c>
      <c r="AT122" t="s">
        <v>369</v>
      </c>
      <c r="AU122">
        <v>2022</v>
      </c>
      <c r="AV122">
        <v>95</v>
      </c>
      <c r="AW122">
        <v>2</v>
      </c>
      <c r="AX122" t="s">
        <v>74</v>
      </c>
      <c r="AY122" t="s">
        <v>74</v>
      </c>
      <c r="AZ122" t="s">
        <v>74</v>
      </c>
      <c r="BA122" t="s">
        <v>74</v>
      </c>
      <c r="BB122">
        <v>841</v>
      </c>
      <c r="BC122">
        <v>854</v>
      </c>
      <c r="BD122" t="s">
        <v>74</v>
      </c>
      <c r="BE122" t="s">
        <v>2513</v>
      </c>
      <c r="BF122" t="str">
        <f>HYPERLINK("http://dx.doi.org/10.1007/s10340-021-01411-1","http://dx.doi.org/10.1007/s10340-021-01411-1")</f>
        <v>http://dx.doi.org/10.1007/s10340-021-01411-1</v>
      </c>
      <c r="BG122" t="s">
        <v>74</v>
      </c>
      <c r="BH122" t="s">
        <v>2514</v>
      </c>
      <c r="BI122">
        <v>14</v>
      </c>
      <c r="BJ122" t="s">
        <v>623</v>
      </c>
      <c r="BK122" t="s">
        <v>98</v>
      </c>
      <c r="BL122" t="s">
        <v>623</v>
      </c>
      <c r="BM122" t="s">
        <v>2515</v>
      </c>
      <c r="BN122" t="s">
        <v>74</v>
      </c>
      <c r="BO122" t="s">
        <v>74</v>
      </c>
      <c r="BP122" t="s">
        <v>74</v>
      </c>
      <c r="BQ122" t="s">
        <v>74</v>
      </c>
      <c r="BR122" t="s">
        <v>102</v>
      </c>
      <c r="BS122" t="s">
        <v>2516</v>
      </c>
      <c r="BT122" t="str">
        <f>HYPERLINK("https%3A%2F%2Fwww.webofscience.com%2Fwos%2Fwoscc%2Ffull-record%2FWOS:000678468900001","View Full Record in Web of Science")</f>
        <v>View Full Record in Web of Science</v>
      </c>
    </row>
    <row r="123" spans="1:72" x14ac:dyDescent="0.25">
      <c r="A123" t="s">
        <v>72</v>
      </c>
      <c r="B123" t="s">
        <v>1218</v>
      </c>
      <c r="C123" t="s">
        <v>74</v>
      </c>
      <c r="D123" t="s">
        <v>74</v>
      </c>
      <c r="E123" t="s">
        <v>74</v>
      </c>
      <c r="F123" t="s">
        <v>1219</v>
      </c>
      <c r="G123" t="s">
        <v>74</v>
      </c>
      <c r="H123" t="s">
        <v>74</v>
      </c>
      <c r="I123" t="s">
        <v>2517</v>
      </c>
      <c r="J123" t="s">
        <v>327</v>
      </c>
      <c r="K123" t="s">
        <v>74</v>
      </c>
      <c r="L123" t="s">
        <v>74</v>
      </c>
      <c r="M123" t="s">
        <v>78</v>
      </c>
      <c r="N123" t="s">
        <v>79</v>
      </c>
      <c r="O123" t="s">
        <v>74</v>
      </c>
      <c r="P123" t="s">
        <v>74</v>
      </c>
      <c r="Q123" t="s">
        <v>74</v>
      </c>
      <c r="R123" t="s">
        <v>74</v>
      </c>
      <c r="S123" t="s">
        <v>74</v>
      </c>
      <c r="T123" t="s">
        <v>2518</v>
      </c>
      <c r="U123" t="s">
        <v>2519</v>
      </c>
      <c r="V123" t="s">
        <v>2520</v>
      </c>
      <c r="W123" t="s">
        <v>2521</v>
      </c>
      <c r="X123" t="s">
        <v>74</v>
      </c>
      <c r="Y123" t="s">
        <v>2522</v>
      </c>
      <c r="Z123" t="s">
        <v>2523</v>
      </c>
      <c r="AA123" t="s">
        <v>74</v>
      </c>
      <c r="AB123" t="s">
        <v>74</v>
      </c>
      <c r="AC123" t="s">
        <v>2524</v>
      </c>
      <c r="AD123" t="s">
        <v>2525</v>
      </c>
      <c r="AE123" t="s">
        <v>2526</v>
      </c>
      <c r="AF123" t="s">
        <v>74</v>
      </c>
      <c r="AG123">
        <v>61</v>
      </c>
      <c r="AH123">
        <v>4</v>
      </c>
      <c r="AI123">
        <v>4</v>
      </c>
      <c r="AJ123">
        <v>1</v>
      </c>
      <c r="AK123">
        <v>13</v>
      </c>
      <c r="AL123" t="s">
        <v>340</v>
      </c>
      <c r="AM123" t="s">
        <v>341</v>
      </c>
      <c r="AN123" t="s">
        <v>342</v>
      </c>
      <c r="AO123" t="s">
        <v>343</v>
      </c>
      <c r="AP123" t="s">
        <v>74</v>
      </c>
      <c r="AQ123" t="s">
        <v>74</v>
      </c>
      <c r="AR123" t="s">
        <v>344</v>
      </c>
      <c r="AS123" t="s">
        <v>345</v>
      </c>
      <c r="AT123" t="s">
        <v>532</v>
      </c>
      <c r="AU123">
        <v>2021</v>
      </c>
      <c r="AV123">
        <v>121</v>
      </c>
      <c r="AW123">
        <v>10</v>
      </c>
      <c r="AX123" t="s">
        <v>74</v>
      </c>
      <c r="AY123" t="s">
        <v>74</v>
      </c>
      <c r="AZ123" t="s">
        <v>74</v>
      </c>
      <c r="BA123" t="s">
        <v>74</v>
      </c>
      <c r="BB123">
        <v>1335</v>
      </c>
      <c r="BC123">
        <v>1342</v>
      </c>
      <c r="BD123" t="s">
        <v>74</v>
      </c>
      <c r="BE123" t="s">
        <v>2527</v>
      </c>
      <c r="BF123" t="str">
        <f>HYPERLINK("http://dx.doi.org/10.18520/cs/v121/i10/1335-1342","http://dx.doi.org/10.18520/cs/v121/i10/1335-1342")</f>
        <v>http://dx.doi.org/10.18520/cs/v121/i10/1335-1342</v>
      </c>
      <c r="BG123" t="s">
        <v>74</v>
      </c>
      <c r="BH123" t="s">
        <v>74</v>
      </c>
      <c r="BI123">
        <v>8</v>
      </c>
      <c r="BJ123" t="s">
        <v>178</v>
      </c>
      <c r="BK123" t="s">
        <v>98</v>
      </c>
      <c r="BL123" t="s">
        <v>179</v>
      </c>
      <c r="BM123" t="s">
        <v>2528</v>
      </c>
      <c r="BN123" t="s">
        <v>74</v>
      </c>
      <c r="BO123" t="s">
        <v>423</v>
      </c>
      <c r="BP123" t="s">
        <v>74</v>
      </c>
      <c r="BQ123" t="s">
        <v>74</v>
      </c>
      <c r="BR123" t="s">
        <v>102</v>
      </c>
      <c r="BS123" t="s">
        <v>2529</v>
      </c>
      <c r="BT123" t="str">
        <f>HYPERLINK("https%3A%2F%2Fwww.webofscience.com%2Fwos%2Fwoscc%2Ffull-record%2FWOS:000722380400016","View Full Record in Web of Science")</f>
        <v>View Full Record in Web of Science</v>
      </c>
    </row>
    <row r="124" spans="1:72" x14ac:dyDescent="0.25">
      <c r="A124" t="s">
        <v>72</v>
      </c>
      <c r="B124" t="s">
        <v>2530</v>
      </c>
      <c r="C124" t="s">
        <v>74</v>
      </c>
      <c r="D124" t="s">
        <v>74</v>
      </c>
      <c r="E124" t="s">
        <v>74</v>
      </c>
      <c r="F124" t="s">
        <v>2531</v>
      </c>
      <c r="G124" t="s">
        <v>74</v>
      </c>
      <c r="H124" t="s">
        <v>74</v>
      </c>
      <c r="I124" t="s">
        <v>2532</v>
      </c>
      <c r="J124" t="s">
        <v>1140</v>
      </c>
      <c r="K124" t="s">
        <v>74</v>
      </c>
      <c r="L124" t="s">
        <v>74</v>
      </c>
      <c r="M124" t="s">
        <v>78</v>
      </c>
      <c r="N124" t="s">
        <v>79</v>
      </c>
      <c r="O124" t="s">
        <v>74</v>
      </c>
      <c r="P124" t="s">
        <v>74</v>
      </c>
      <c r="Q124" t="s">
        <v>74</v>
      </c>
      <c r="R124" t="s">
        <v>74</v>
      </c>
      <c r="S124" t="s">
        <v>74</v>
      </c>
      <c r="T124" t="s">
        <v>74</v>
      </c>
      <c r="U124" t="s">
        <v>2533</v>
      </c>
      <c r="V124" t="s">
        <v>2534</v>
      </c>
      <c r="W124" t="s">
        <v>2535</v>
      </c>
      <c r="X124" t="s">
        <v>2536</v>
      </c>
      <c r="Y124" t="s">
        <v>2537</v>
      </c>
      <c r="Z124" t="s">
        <v>2538</v>
      </c>
      <c r="AA124" t="s">
        <v>74</v>
      </c>
      <c r="AB124" t="s">
        <v>2539</v>
      </c>
      <c r="AC124" t="s">
        <v>2540</v>
      </c>
      <c r="AD124" t="s">
        <v>2541</v>
      </c>
      <c r="AE124" t="s">
        <v>2542</v>
      </c>
      <c r="AF124" t="s">
        <v>74</v>
      </c>
      <c r="AG124">
        <v>55</v>
      </c>
      <c r="AH124">
        <v>89</v>
      </c>
      <c r="AI124">
        <v>94</v>
      </c>
      <c r="AJ124">
        <v>3</v>
      </c>
      <c r="AK124">
        <v>79</v>
      </c>
      <c r="AL124" t="s">
        <v>1152</v>
      </c>
      <c r="AM124" t="s">
        <v>1153</v>
      </c>
      <c r="AN124" t="s">
        <v>1154</v>
      </c>
      <c r="AO124" t="s">
        <v>1155</v>
      </c>
      <c r="AP124" t="s">
        <v>74</v>
      </c>
      <c r="AQ124" t="s">
        <v>74</v>
      </c>
      <c r="AR124" t="s">
        <v>1140</v>
      </c>
      <c r="AS124" t="s">
        <v>1156</v>
      </c>
      <c r="AT124" t="s">
        <v>2543</v>
      </c>
      <c r="AU124">
        <v>2014</v>
      </c>
      <c r="AV124">
        <v>9</v>
      </c>
      <c r="AW124">
        <v>9</v>
      </c>
      <c r="AX124" t="s">
        <v>74</v>
      </c>
      <c r="AY124" t="s">
        <v>74</v>
      </c>
      <c r="AZ124" t="s">
        <v>74</v>
      </c>
      <c r="BA124" t="s">
        <v>74</v>
      </c>
      <c r="BB124" t="s">
        <v>74</v>
      </c>
      <c r="BC124" t="s">
        <v>74</v>
      </c>
      <c r="BD124" t="s">
        <v>2544</v>
      </c>
      <c r="BE124" t="s">
        <v>2545</v>
      </c>
      <c r="BF124" t="str">
        <f>HYPERLINK("http://dx.doi.org/10.1371/journal.pone.0106405","http://dx.doi.org/10.1371/journal.pone.0106405")</f>
        <v>http://dx.doi.org/10.1371/journal.pone.0106405</v>
      </c>
      <c r="BG124" t="s">
        <v>74</v>
      </c>
      <c r="BH124" t="s">
        <v>74</v>
      </c>
      <c r="BI124">
        <v>11</v>
      </c>
      <c r="BJ124" t="s">
        <v>178</v>
      </c>
      <c r="BK124" t="s">
        <v>98</v>
      </c>
      <c r="BL124" t="s">
        <v>179</v>
      </c>
      <c r="BM124" t="s">
        <v>2546</v>
      </c>
      <c r="BN124">
        <v>25180515</v>
      </c>
      <c r="BO124" t="s">
        <v>2547</v>
      </c>
      <c r="BP124" t="s">
        <v>74</v>
      </c>
      <c r="BQ124" t="s">
        <v>74</v>
      </c>
      <c r="BR124" t="s">
        <v>102</v>
      </c>
      <c r="BS124" t="s">
        <v>2548</v>
      </c>
      <c r="BT124" t="str">
        <f>HYPERLINK("https%3A%2F%2Fwww.webofscience.com%2Fwos%2Fwoscc%2Ffull-record%2FWOS:000341231500088","View Full Record in Web of Science")</f>
        <v>View Full Record in Web of Science</v>
      </c>
    </row>
    <row r="125" spans="1:72" x14ac:dyDescent="0.25">
      <c r="A125" t="s">
        <v>72</v>
      </c>
      <c r="B125" t="s">
        <v>502</v>
      </c>
      <c r="C125" t="s">
        <v>74</v>
      </c>
      <c r="D125" t="s">
        <v>74</v>
      </c>
      <c r="E125" t="s">
        <v>74</v>
      </c>
      <c r="F125" t="s">
        <v>503</v>
      </c>
      <c r="G125" t="s">
        <v>74</v>
      </c>
      <c r="H125" t="s">
        <v>74</v>
      </c>
      <c r="I125" t="s">
        <v>2549</v>
      </c>
      <c r="J125" t="s">
        <v>539</v>
      </c>
      <c r="K125" t="s">
        <v>74</v>
      </c>
      <c r="L125" t="s">
        <v>74</v>
      </c>
      <c r="M125" t="s">
        <v>78</v>
      </c>
      <c r="N125" t="s">
        <v>79</v>
      </c>
      <c r="O125" t="s">
        <v>74</v>
      </c>
      <c r="P125" t="s">
        <v>74</v>
      </c>
      <c r="Q125" t="s">
        <v>74</v>
      </c>
      <c r="R125" t="s">
        <v>74</v>
      </c>
      <c r="S125" t="s">
        <v>74</v>
      </c>
      <c r="T125" t="s">
        <v>2550</v>
      </c>
      <c r="U125" t="s">
        <v>2551</v>
      </c>
      <c r="V125" t="s">
        <v>2552</v>
      </c>
      <c r="W125" t="s">
        <v>2553</v>
      </c>
      <c r="X125" t="s">
        <v>509</v>
      </c>
      <c r="Y125" t="s">
        <v>510</v>
      </c>
      <c r="Z125" t="s">
        <v>1185</v>
      </c>
      <c r="AA125" t="s">
        <v>74</v>
      </c>
      <c r="AB125" t="s">
        <v>1186</v>
      </c>
      <c r="AC125" t="s">
        <v>74</v>
      </c>
      <c r="AD125" t="s">
        <v>74</v>
      </c>
      <c r="AE125" t="s">
        <v>74</v>
      </c>
      <c r="AF125" t="s">
        <v>74</v>
      </c>
      <c r="AG125">
        <v>34</v>
      </c>
      <c r="AH125">
        <v>3</v>
      </c>
      <c r="AI125">
        <v>3</v>
      </c>
      <c r="AJ125">
        <v>2</v>
      </c>
      <c r="AK125">
        <v>12</v>
      </c>
      <c r="AL125" t="s">
        <v>249</v>
      </c>
      <c r="AM125" t="s">
        <v>295</v>
      </c>
      <c r="AN125" t="s">
        <v>296</v>
      </c>
      <c r="AO125" t="s">
        <v>551</v>
      </c>
      <c r="AP125" t="s">
        <v>552</v>
      </c>
      <c r="AQ125" t="s">
        <v>74</v>
      </c>
      <c r="AR125" t="s">
        <v>553</v>
      </c>
      <c r="AS125" t="s">
        <v>554</v>
      </c>
      <c r="AT125" t="s">
        <v>437</v>
      </c>
      <c r="AU125">
        <v>2019</v>
      </c>
      <c r="AV125">
        <v>191</v>
      </c>
      <c r="AW125" t="s">
        <v>74</v>
      </c>
      <c r="AX125" t="s">
        <v>74</v>
      </c>
      <c r="AY125">
        <v>3</v>
      </c>
      <c r="AZ125" t="s">
        <v>74</v>
      </c>
      <c r="BA125" t="s">
        <v>74</v>
      </c>
      <c r="BB125" t="s">
        <v>74</v>
      </c>
      <c r="BC125" t="s">
        <v>74</v>
      </c>
      <c r="BD125">
        <v>793</v>
      </c>
      <c r="BE125" t="s">
        <v>2554</v>
      </c>
      <c r="BF125" t="str">
        <f>HYPERLINK("http://dx.doi.org/10.1007/s10661-019-7685-8","http://dx.doi.org/10.1007/s10661-019-7685-8")</f>
        <v>http://dx.doi.org/10.1007/s10661-019-7685-8</v>
      </c>
      <c r="BG125" t="s">
        <v>74</v>
      </c>
      <c r="BH125" t="s">
        <v>74</v>
      </c>
      <c r="BI125">
        <v>13</v>
      </c>
      <c r="BJ125" t="s">
        <v>397</v>
      </c>
      <c r="BK125" t="s">
        <v>98</v>
      </c>
      <c r="BL125" t="s">
        <v>126</v>
      </c>
      <c r="BM125" t="s">
        <v>2555</v>
      </c>
      <c r="BN125">
        <v>31989265</v>
      </c>
      <c r="BO125" t="s">
        <v>74</v>
      </c>
      <c r="BP125" t="s">
        <v>74</v>
      </c>
      <c r="BQ125" t="s">
        <v>74</v>
      </c>
      <c r="BR125" t="s">
        <v>102</v>
      </c>
      <c r="BS125" t="s">
        <v>2556</v>
      </c>
      <c r="BT125" t="str">
        <f>HYPERLINK("https%3A%2F%2Fwww.webofscience.com%2Fwos%2Fwoscc%2Ffull-record%2FWOS:000514582900012","View Full Record in Web of Science")</f>
        <v>View Full Record in Web of Science</v>
      </c>
    </row>
    <row r="126" spans="1:72" x14ac:dyDescent="0.25">
      <c r="A126" t="s">
        <v>72</v>
      </c>
      <c r="B126" t="s">
        <v>2557</v>
      </c>
      <c r="C126" t="s">
        <v>74</v>
      </c>
      <c r="D126" t="s">
        <v>74</v>
      </c>
      <c r="E126" t="s">
        <v>74</v>
      </c>
      <c r="F126" t="s">
        <v>2558</v>
      </c>
      <c r="G126" t="s">
        <v>74</v>
      </c>
      <c r="H126" t="s">
        <v>74</v>
      </c>
      <c r="I126" t="s">
        <v>2559</v>
      </c>
      <c r="J126" t="s">
        <v>2560</v>
      </c>
      <c r="K126" t="s">
        <v>74</v>
      </c>
      <c r="L126" t="s">
        <v>74</v>
      </c>
      <c r="M126" t="s">
        <v>78</v>
      </c>
      <c r="N126" t="s">
        <v>79</v>
      </c>
      <c r="O126" t="s">
        <v>74</v>
      </c>
      <c r="P126" t="s">
        <v>74</v>
      </c>
      <c r="Q126" t="s">
        <v>74</v>
      </c>
      <c r="R126" t="s">
        <v>74</v>
      </c>
      <c r="S126" t="s">
        <v>74</v>
      </c>
      <c r="T126" t="s">
        <v>2561</v>
      </c>
      <c r="U126" t="s">
        <v>2562</v>
      </c>
      <c r="V126" t="s">
        <v>2563</v>
      </c>
      <c r="W126" t="s">
        <v>2564</v>
      </c>
      <c r="X126" t="s">
        <v>2565</v>
      </c>
      <c r="Y126" t="s">
        <v>2566</v>
      </c>
      <c r="Z126" t="s">
        <v>2567</v>
      </c>
      <c r="AA126" t="s">
        <v>2568</v>
      </c>
      <c r="AB126" t="s">
        <v>2569</v>
      </c>
      <c r="AC126" t="s">
        <v>2570</v>
      </c>
      <c r="AD126" t="s">
        <v>2570</v>
      </c>
      <c r="AE126" t="s">
        <v>2571</v>
      </c>
      <c r="AF126" t="s">
        <v>74</v>
      </c>
      <c r="AG126">
        <v>120</v>
      </c>
      <c r="AH126">
        <v>9</v>
      </c>
      <c r="AI126">
        <v>9</v>
      </c>
      <c r="AJ126">
        <v>1</v>
      </c>
      <c r="AK126">
        <v>26</v>
      </c>
      <c r="AL126" t="s">
        <v>2572</v>
      </c>
      <c r="AM126" t="s">
        <v>2036</v>
      </c>
      <c r="AN126" t="s">
        <v>2573</v>
      </c>
      <c r="AO126" t="s">
        <v>74</v>
      </c>
      <c r="AP126" t="s">
        <v>2574</v>
      </c>
      <c r="AQ126" t="s">
        <v>74</v>
      </c>
      <c r="AR126" t="s">
        <v>2575</v>
      </c>
      <c r="AS126" t="s">
        <v>2576</v>
      </c>
      <c r="AT126" t="s">
        <v>2577</v>
      </c>
      <c r="AU126">
        <v>2021</v>
      </c>
      <c r="AV126">
        <v>9</v>
      </c>
      <c r="AW126" t="s">
        <v>74</v>
      </c>
      <c r="AX126" t="s">
        <v>74</v>
      </c>
      <c r="AY126" t="s">
        <v>74</v>
      </c>
      <c r="AZ126" t="s">
        <v>74</v>
      </c>
      <c r="BA126" t="s">
        <v>74</v>
      </c>
      <c r="BB126" t="s">
        <v>74</v>
      </c>
      <c r="BC126" t="s">
        <v>74</v>
      </c>
      <c r="BD126">
        <v>663678</v>
      </c>
      <c r="BE126" t="s">
        <v>2578</v>
      </c>
      <c r="BF126" t="str">
        <f>HYPERLINK("http://dx.doi.org/10.3389/feart.2021.663678","http://dx.doi.org/10.3389/feart.2021.663678")</f>
        <v>http://dx.doi.org/10.3389/feart.2021.663678</v>
      </c>
      <c r="BG126" t="s">
        <v>74</v>
      </c>
      <c r="BH126" t="s">
        <v>74</v>
      </c>
      <c r="BI126">
        <v>20</v>
      </c>
      <c r="BJ126" t="s">
        <v>2305</v>
      </c>
      <c r="BK126" t="s">
        <v>98</v>
      </c>
      <c r="BL126" t="s">
        <v>2306</v>
      </c>
      <c r="BM126" t="s">
        <v>2579</v>
      </c>
      <c r="BN126" t="s">
        <v>74</v>
      </c>
      <c r="BO126" t="s">
        <v>423</v>
      </c>
      <c r="BP126" t="s">
        <v>74</v>
      </c>
      <c r="BQ126" t="s">
        <v>74</v>
      </c>
      <c r="BR126" t="s">
        <v>102</v>
      </c>
      <c r="BS126" t="s">
        <v>2580</v>
      </c>
      <c r="BT126" t="str">
        <f>HYPERLINK("https%3A%2F%2Fwww.webofscience.com%2Fwos%2Fwoscc%2Ffull-record%2FWOS:000659519100001","View Full Record in Web of Science")</f>
        <v>View Full Record in Web of Science</v>
      </c>
    </row>
    <row r="127" spans="1:72" x14ac:dyDescent="0.25">
      <c r="A127" t="s">
        <v>72</v>
      </c>
      <c r="B127" t="s">
        <v>2581</v>
      </c>
      <c r="C127" t="s">
        <v>74</v>
      </c>
      <c r="D127" t="s">
        <v>74</v>
      </c>
      <c r="E127" t="s">
        <v>74</v>
      </c>
      <c r="F127" t="s">
        <v>2582</v>
      </c>
      <c r="G127" t="s">
        <v>74</v>
      </c>
      <c r="H127" t="s">
        <v>74</v>
      </c>
      <c r="I127" t="s">
        <v>2583</v>
      </c>
      <c r="J127" t="s">
        <v>1480</v>
      </c>
      <c r="K127" t="s">
        <v>74</v>
      </c>
      <c r="L127" t="s">
        <v>74</v>
      </c>
      <c r="M127" t="s">
        <v>78</v>
      </c>
      <c r="N127" t="s">
        <v>79</v>
      </c>
      <c r="O127" t="s">
        <v>74</v>
      </c>
      <c r="P127" t="s">
        <v>74</v>
      </c>
      <c r="Q127" t="s">
        <v>74</v>
      </c>
      <c r="R127" t="s">
        <v>74</v>
      </c>
      <c r="S127" t="s">
        <v>74</v>
      </c>
      <c r="T127" t="s">
        <v>2584</v>
      </c>
      <c r="U127" t="s">
        <v>2585</v>
      </c>
      <c r="V127" t="s">
        <v>2586</v>
      </c>
      <c r="W127" t="s">
        <v>2587</v>
      </c>
      <c r="X127" t="s">
        <v>2588</v>
      </c>
      <c r="Y127" t="s">
        <v>2589</v>
      </c>
      <c r="Z127" t="s">
        <v>2590</v>
      </c>
      <c r="AA127" t="s">
        <v>2591</v>
      </c>
      <c r="AB127" t="s">
        <v>2592</v>
      </c>
      <c r="AC127" t="s">
        <v>2593</v>
      </c>
      <c r="AD127" t="s">
        <v>2594</v>
      </c>
      <c r="AE127" t="s">
        <v>2595</v>
      </c>
      <c r="AF127" t="s">
        <v>74</v>
      </c>
      <c r="AG127">
        <v>59</v>
      </c>
      <c r="AH127">
        <v>16</v>
      </c>
      <c r="AI127">
        <v>16</v>
      </c>
      <c r="AJ127">
        <v>1</v>
      </c>
      <c r="AK127">
        <v>48</v>
      </c>
      <c r="AL127" t="s">
        <v>1086</v>
      </c>
      <c r="AM127" t="s">
        <v>1087</v>
      </c>
      <c r="AN127" t="s">
        <v>1088</v>
      </c>
      <c r="AO127" t="s">
        <v>1490</v>
      </c>
      <c r="AP127" t="s">
        <v>1491</v>
      </c>
      <c r="AQ127" t="s">
        <v>74</v>
      </c>
      <c r="AR127" t="s">
        <v>1492</v>
      </c>
      <c r="AS127" t="s">
        <v>1493</v>
      </c>
      <c r="AT127" t="s">
        <v>95</v>
      </c>
      <c r="AU127">
        <v>2021</v>
      </c>
      <c r="AV127">
        <v>21</v>
      </c>
      <c r="AW127">
        <v>2</v>
      </c>
      <c r="AX127" t="s">
        <v>74</v>
      </c>
      <c r="AY127" t="s">
        <v>74</v>
      </c>
      <c r="AZ127" t="s">
        <v>74</v>
      </c>
      <c r="BA127" t="s">
        <v>74</v>
      </c>
      <c r="BB127" t="s">
        <v>74</v>
      </c>
      <c r="BC127" t="s">
        <v>74</v>
      </c>
      <c r="BD127">
        <v>30</v>
      </c>
      <c r="BE127" t="s">
        <v>2596</v>
      </c>
      <c r="BF127" t="str">
        <f>HYPERLINK("http://dx.doi.org/10.1007/s10113-021-01763-5","http://dx.doi.org/10.1007/s10113-021-01763-5")</f>
        <v>http://dx.doi.org/10.1007/s10113-021-01763-5</v>
      </c>
      <c r="BG127" t="s">
        <v>74</v>
      </c>
      <c r="BH127" t="s">
        <v>74</v>
      </c>
      <c r="BI127">
        <v>11</v>
      </c>
      <c r="BJ127" t="s">
        <v>1495</v>
      </c>
      <c r="BK127" t="s">
        <v>1196</v>
      </c>
      <c r="BL127" t="s">
        <v>126</v>
      </c>
      <c r="BM127" t="s">
        <v>2597</v>
      </c>
      <c r="BN127" t="s">
        <v>74</v>
      </c>
      <c r="BO127" t="s">
        <v>74</v>
      </c>
      <c r="BP127" t="s">
        <v>74</v>
      </c>
      <c r="BQ127" t="s">
        <v>74</v>
      </c>
      <c r="BR127" t="s">
        <v>102</v>
      </c>
      <c r="BS127" t="s">
        <v>2598</v>
      </c>
      <c r="BT127" t="str">
        <f>HYPERLINK("https%3A%2F%2Fwww.webofscience.com%2Fwos%2Fwoscc%2Ffull-record%2FWOS:000630337800003","View Full Record in Web of Science")</f>
        <v>View Full Record in Web of Science</v>
      </c>
    </row>
    <row r="128" spans="1:72" x14ac:dyDescent="0.25">
      <c r="A128" t="s">
        <v>72</v>
      </c>
      <c r="B128" t="s">
        <v>2599</v>
      </c>
      <c r="C128" t="s">
        <v>74</v>
      </c>
      <c r="D128" t="s">
        <v>74</v>
      </c>
      <c r="E128" t="s">
        <v>74</v>
      </c>
      <c r="F128" t="s">
        <v>2600</v>
      </c>
      <c r="G128" t="s">
        <v>74</v>
      </c>
      <c r="H128" t="s">
        <v>74</v>
      </c>
      <c r="I128" t="s">
        <v>2601</v>
      </c>
      <c r="J128" t="s">
        <v>107</v>
      </c>
      <c r="K128" t="s">
        <v>74</v>
      </c>
      <c r="L128" t="s">
        <v>74</v>
      </c>
      <c r="M128" t="s">
        <v>78</v>
      </c>
      <c r="N128" t="s">
        <v>79</v>
      </c>
      <c r="O128" t="s">
        <v>74</v>
      </c>
      <c r="P128" t="s">
        <v>74</v>
      </c>
      <c r="Q128" t="s">
        <v>74</v>
      </c>
      <c r="R128" t="s">
        <v>74</v>
      </c>
      <c r="S128" t="s">
        <v>74</v>
      </c>
      <c r="T128" t="s">
        <v>2602</v>
      </c>
      <c r="U128" t="s">
        <v>2603</v>
      </c>
      <c r="V128" t="s">
        <v>2604</v>
      </c>
      <c r="W128" t="s">
        <v>2605</v>
      </c>
      <c r="X128" t="s">
        <v>2606</v>
      </c>
      <c r="Y128" t="s">
        <v>2607</v>
      </c>
      <c r="Z128" t="s">
        <v>2608</v>
      </c>
      <c r="AA128" t="s">
        <v>2609</v>
      </c>
      <c r="AB128" t="s">
        <v>2610</v>
      </c>
      <c r="AC128" t="s">
        <v>2611</v>
      </c>
      <c r="AD128" t="s">
        <v>2612</v>
      </c>
      <c r="AE128" t="s">
        <v>2613</v>
      </c>
      <c r="AF128" t="s">
        <v>74</v>
      </c>
      <c r="AG128">
        <v>89</v>
      </c>
      <c r="AH128">
        <v>2</v>
      </c>
      <c r="AI128">
        <v>2</v>
      </c>
      <c r="AJ128">
        <v>4</v>
      </c>
      <c r="AK128">
        <v>9</v>
      </c>
      <c r="AL128" t="s">
        <v>274</v>
      </c>
      <c r="AM128" t="s">
        <v>117</v>
      </c>
      <c r="AN128" t="s">
        <v>275</v>
      </c>
      <c r="AO128" t="s">
        <v>119</v>
      </c>
      <c r="AP128" t="s">
        <v>120</v>
      </c>
      <c r="AQ128" t="s">
        <v>74</v>
      </c>
      <c r="AR128" t="s">
        <v>121</v>
      </c>
      <c r="AS128" t="s">
        <v>122</v>
      </c>
      <c r="AT128" t="s">
        <v>175</v>
      </c>
      <c r="AU128">
        <v>2022</v>
      </c>
      <c r="AV128">
        <v>71</v>
      </c>
      <c r="AW128" t="s">
        <v>74</v>
      </c>
      <c r="AX128" t="s">
        <v>74</v>
      </c>
      <c r="AY128" t="s">
        <v>74</v>
      </c>
      <c r="AZ128" t="s">
        <v>74</v>
      </c>
      <c r="BA128" t="s">
        <v>74</v>
      </c>
      <c r="BB128" t="s">
        <v>74</v>
      </c>
      <c r="BC128" t="s">
        <v>74</v>
      </c>
      <c r="BD128">
        <v>101823</v>
      </c>
      <c r="BE128" t="s">
        <v>2614</v>
      </c>
      <c r="BF128" t="str">
        <f>HYPERLINK("http://dx.doi.org/10.1016/j.ecoinf.2022.101823","http://dx.doi.org/10.1016/j.ecoinf.2022.101823")</f>
        <v>http://dx.doi.org/10.1016/j.ecoinf.2022.101823</v>
      </c>
      <c r="BG128" t="s">
        <v>74</v>
      </c>
      <c r="BH128" t="s">
        <v>1679</v>
      </c>
      <c r="BI128">
        <v>11</v>
      </c>
      <c r="BJ128" t="s">
        <v>125</v>
      </c>
      <c r="BK128" t="s">
        <v>98</v>
      </c>
      <c r="BL128" t="s">
        <v>126</v>
      </c>
      <c r="BM128" t="s">
        <v>2615</v>
      </c>
      <c r="BN128" t="s">
        <v>74</v>
      </c>
      <c r="BO128" t="s">
        <v>74</v>
      </c>
      <c r="BP128" t="s">
        <v>74</v>
      </c>
      <c r="BQ128" t="s">
        <v>74</v>
      </c>
      <c r="BR128" t="s">
        <v>102</v>
      </c>
      <c r="BS128" t="s">
        <v>2616</v>
      </c>
      <c r="BT128" t="str">
        <f>HYPERLINK("https%3A%2F%2Fwww.webofscience.com%2Fwos%2Fwoscc%2Ffull-record%2FWOS:000868913800002","View Full Record in Web of Science")</f>
        <v>View Full Record in Web of Science</v>
      </c>
    </row>
    <row r="129" spans="1:72" x14ac:dyDescent="0.25">
      <c r="A129" t="s">
        <v>72</v>
      </c>
      <c r="B129" t="s">
        <v>2617</v>
      </c>
      <c r="C129" t="s">
        <v>74</v>
      </c>
      <c r="D129" t="s">
        <v>74</v>
      </c>
      <c r="E129" t="s">
        <v>74</v>
      </c>
      <c r="F129" t="s">
        <v>2618</v>
      </c>
      <c r="G129" t="s">
        <v>74</v>
      </c>
      <c r="H129" t="s">
        <v>74</v>
      </c>
      <c r="I129" t="s">
        <v>2619</v>
      </c>
      <c r="J129" t="s">
        <v>2620</v>
      </c>
      <c r="K129" t="s">
        <v>74</v>
      </c>
      <c r="L129" t="s">
        <v>74</v>
      </c>
      <c r="M129" t="s">
        <v>78</v>
      </c>
      <c r="N129" t="s">
        <v>79</v>
      </c>
      <c r="O129" t="s">
        <v>74</v>
      </c>
      <c r="P129" t="s">
        <v>74</v>
      </c>
      <c r="Q129" t="s">
        <v>74</v>
      </c>
      <c r="R129" t="s">
        <v>74</v>
      </c>
      <c r="S129" t="s">
        <v>74</v>
      </c>
      <c r="T129" t="s">
        <v>2621</v>
      </c>
      <c r="U129" t="s">
        <v>2622</v>
      </c>
      <c r="V129" t="s">
        <v>2623</v>
      </c>
      <c r="W129" t="s">
        <v>2624</v>
      </c>
      <c r="X129" t="s">
        <v>74</v>
      </c>
      <c r="Y129" t="s">
        <v>2625</v>
      </c>
      <c r="Z129" t="s">
        <v>2626</v>
      </c>
      <c r="AA129" t="s">
        <v>2627</v>
      </c>
      <c r="AB129" t="s">
        <v>2628</v>
      </c>
      <c r="AC129" t="s">
        <v>74</v>
      </c>
      <c r="AD129" t="s">
        <v>74</v>
      </c>
      <c r="AE129" t="s">
        <v>74</v>
      </c>
      <c r="AF129" t="s">
        <v>74</v>
      </c>
      <c r="AG129">
        <v>54</v>
      </c>
      <c r="AH129">
        <v>1</v>
      </c>
      <c r="AI129">
        <v>1</v>
      </c>
      <c r="AJ129">
        <v>2</v>
      </c>
      <c r="AK129">
        <v>2</v>
      </c>
      <c r="AL129" t="s">
        <v>2629</v>
      </c>
      <c r="AM129" t="s">
        <v>2630</v>
      </c>
      <c r="AN129" t="s">
        <v>2631</v>
      </c>
      <c r="AO129" t="s">
        <v>2632</v>
      </c>
      <c r="AP129" t="s">
        <v>74</v>
      </c>
      <c r="AQ129" t="s">
        <v>74</v>
      </c>
      <c r="AR129" t="s">
        <v>2633</v>
      </c>
      <c r="AS129" t="s">
        <v>2634</v>
      </c>
      <c r="AT129" t="s">
        <v>95</v>
      </c>
      <c r="AU129">
        <v>2023</v>
      </c>
      <c r="AV129">
        <v>55</v>
      </c>
      <c r="AW129">
        <v>3</v>
      </c>
      <c r="AX129" t="s">
        <v>74</v>
      </c>
      <c r="AY129" t="s">
        <v>74</v>
      </c>
      <c r="AZ129" t="s">
        <v>74</v>
      </c>
      <c r="BA129" t="s">
        <v>74</v>
      </c>
      <c r="BB129">
        <v>1273</v>
      </c>
      <c r="BC129">
        <v>1284</v>
      </c>
      <c r="BD129" t="s">
        <v>74</v>
      </c>
      <c r="BE129" t="s">
        <v>2635</v>
      </c>
      <c r="BF129" t="str">
        <f>HYPERLINK("http://dx.doi.org/10.17582/journal.pjz/20220404120401","http://dx.doi.org/10.17582/journal.pjz/20220404120401")</f>
        <v>http://dx.doi.org/10.17582/journal.pjz/20220404120401</v>
      </c>
      <c r="BG129" t="s">
        <v>74</v>
      </c>
      <c r="BH129" t="s">
        <v>74</v>
      </c>
      <c r="BI129">
        <v>12</v>
      </c>
      <c r="BJ129" t="s">
        <v>711</v>
      </c>
      <c r="BK129" t="s">
        <v>98</v>
      </c>
      <c r="BL129" t="s">
        <v>711</v>
      </c>
      <c r="BM129" t="s">
        <v>2636</v>
      </c>
      <c r="BN129" t="s">
        <v>74</v>
      </c>
      <c r="BO129" t="s">
        <v>423</v>
      </c>
      <c r="BP129" t="s">
        <v>74</v>
      </c>
      <c r="BQ129" t="s">
        <v>74</v>
      </c>
      <c r="BR129" t="s">
        <v>102</v>
      </c>
      <c r="BS129" t="s">
        <v>2637</v>
      </c>
      <c r="BT129" t="str">
        <f>HYPERLINK("https%3A%2F%2Fwww.webofscience.com%2Fwos%2Fwoscc%2Ffull-record%2FWOS:001003390100014","View Full Record in Web of Science")</f>
        <v>View Full Record in Web of Science</v>
      </c>
    </row>
    <row r="130" spans="1:72" x14ac:dyDescent="0.25">
      <c r="A130" t="s">
        <v>72</v>
      </c>
      <c r="B130" t="s">
        <v>2638</v>
      </c>
      <c r="C130" t="s">
        <v>74</v>
      </c>
      <c r="D130" t="s">
        <v>74</v>
      </c>
      <c r="E130" t="s">
        <v>74</v>
      </c>
      <c r="F130" t="s">
        <v>2639</v>
      </c>
      <c r="G130" t="s">
        <v>74</v>
      </c>
      <c r="H130" t="s">
        <v>74</v>
      </c>
      <c r="I130" t="s">
        <v>2640</v>
      </c>
      <c r="J130" t="s">
        <v>1572</v>
      </c>
      <c r="K130" t="s">
        <v>74</v>
      </c>
      <c r="L130" t="s">
        <v>74</v>
      </c>
      <c r="M130" t="s">
        <v>78</v>
      </c>
      <c r="N130" t="s">
        <v>79</v>
      </c>
      <c r="O130" t="s">
        <v>74</v>
      </c>
      <c r="P130" t="s">
        <v>74</v>
      </c>
      <c r="Q130" t="s">
        <v>74</v>
      </c>
      <c r="R130" t="s">
        <v>74</v>
      </c>
      <c r="S130" t="s">
        <v>74</v>
      </c>
      <c r="T130" t="s">
        <v>2641</v>
      </c>
      <c r="U130" t="s">
        <v>2642</v>
      </c>
      <c r="V130" t="s">
        <v>2643</v>
      </c>
      <c r="W130" t="s">
        <v>2644</v>
      </c>
      <c r="X130" t="s">
        <v>2645</v>
      </c>
      <c r="Y130" t="s">
        <v>2646</v>
      </c>
      <c r="Z130" t="s">
        <v>2647</v>
      </c>
      <c r="AA130" t="s">
        <v>2648</v>
      </c>
      <c r="AB130" t="s">
        <v>2649</v>
      </c>
      <c r="AC130" t="s">
        <v>2650</v>
      </c>
      <c r="AD130" t="s">
        <v>2650</v>
      </c>
      <c r="AE130" t="s">
        <v>2651</v>
      </c>
      <c r="AF130" t="s">
        <v>74</v>
      </c>
      <c r="AG130">
        <v>74</v>
      </c>
      <c r="AH130">
        <v>29</v>
      </c>
      <c r="AI130">
        <v>31</v>
      </c>
      <c r="AJ130">
        <v>2</v>
      </c>
      <c r="AK130">
        <v>48</v>
      </c>
      <c r="AL130" t="s">
        <v>249</v>
      </c>
      <c r="AM130" t="s">
        <v>295</v>
      </c>
      <c r="AN130" t="s">
        <v>296</v>
      </c>
      <c r="AO130" t="s">
        <v>1584</v>
      </c>
      <c r="AP130" t="s">
        <v>1585</v>
      </c>
      <c r="AQ130" t="s">
        <v>74</v>
      </c>
      <c r="AR130" t="s">
        <v>1586</v>
      </c>
      <c r="AS130" t="s">
        <v>1587</v>
      </c>
      <c r="AT130" t="s">
        <v>123</v>
      </c>
      <c r="AU130">
        <v>2018</v>
      </c>
      <c r="AV130">
        <v>20</v>
      </c>
      <c r="AW130">
        <v>7</v>
      </c>
      <c r="AX130" t="s">
        <v>74</v>
      </c>
      <c r="AY130" t="s">
        <v>74</v>
      </c>
      <c r="AZ130" t="s">
        <v>74</v>
      </c>
      <c r="BA130" t="s">
        <v>74</v>
      </c>
      <c r="BB130">
        <v>1849</v>
      </c>
      <c r="BC130">
        <v>1863</v>
      </c>
      <c r="BD130" t="s">
        <v>74</v>
      </c>
      <c r="BE130" t="s">
        <v>2652</v>
      </c>
      <c r="BF130" t="str">
        <f>HYPERLINK("http://dx.doi.org/10.1007/s10530-018-1666-7","http://dx.doi.org/10.1007/s10530-018-1666-7")</f>
        <v>http://dx.doi.org/10.1007/s10530-018-1666-7</v>
      </c>
      <c r="BG130" t="s">
        <v>74</v>
      </c>
      <c r="BH130" t="s">
        <v>74</v>
      </c>
      <c r="BI130">
        <v>15</v>
      </c>
      <c r="BJ130" t="s">
        <v>596</v>
      </c>
      <c r="BK130" t="s">
        <v>98</v>
      </c>
      <c r="BL130" t="s">
        <v>304</v>
      </c>
      <c r="BM130" t="s">
        <v>2653</v>
      </c>
      <c r="BN130" t="s">
        <v>74</v>
      </c>
      <c r="BO130" t="s">
        <v>74</v>
      </c>
      <c r="BP130" t="s">
        <v>74</v>
      </c>
      <c r="BQ130" t="s">
        <v>74</v>
      </c>
      <c r="BR130" t="s">
        <v>102</v>
      </c>
      <c r="BS130" t="s">
        <v>2654</v>
      </c>
      <c r="BT130" t="str">
        <f>HYPERLINK("https%3A%2F%2Fwww.webofscience.com%2Fwos%2Fwoscc%2Ffull-record%2FWOS:000434033000015","View Full Record in Web of Science")</f>
        <v>View Full Record in Web of Science</v>
      </c>
    </row>
    <row r="131" spans="1:72" x14ac:dyDescent="0.25">
      <c r="A131" t="s">
        <v>72</v>
      </c>
      <c r="B131" t="s">
        <v>2655</v>
      </c>
      <c r="C131" t="s">
        <v>74</v>
      </c>
      <c r="D131" t="s">
        <v>74</v>
      </c>
      <c r="E131" t="s">
        <v>74</v>
      </c>
      <c r="F131" t="s">
        <v>2656</v>
      </c>
      <c r="G131" t="s">
        <v>74</v>
      </c>
      <c r="H131" t="s">
        <v>74</v>
      </c>
      <c r="I131" t="s">
        <v>2657</v>
      </c>
      <c r="J131" t="s">
        <v>1846</v>
      </c>
      <c r="K131" t="s">
        <v>74</v>
      </c>
      <c r="L131" t="s">
        <v>74</v>
      </c>
      <c r="M131" t="s">
        <v>78</v>
      </c>
      <c r="N131" t="s">
        <v>79</v>
      </c>
      <c r="O131" t="s">
        <v>74</v>
      </c>
      <c r="P131" t="s">
        <v>74</v>
      </c>
      <c r="Q131" t="s">
        <v>74</v>
      </c>
      <c r="R131" t="s">
        <v>74</v>
      </c>
      <c r="S131" t="s">
        <v>74</v>
      </c>
      <c r="T131" t="s">
        <v>74</v>
      </c>
      <c r="U131" t="s">
        <v>2658</v>
      </c>
      <c r="V131" t="s">
        <v>2659</v>
      </c>
      <c r="W131" t="s">
        <v>2660</v>
      </c>
      <c r="X131" t="s">
        <v>864</v>
      </c>
      <c r="Y131" t="s">
        <v>2661</v>
      </c>
      <c r="Z131" t="s">
        <v>2662</v>
      </c>
      <c r="AA131" t="s">
        <v>2663</v>
      </c>
      <c r="AB131" t="s">
        <v>2664</v>
      </c>
      <c r="AC131" t="s">
        <v>74</v>
      </c>
      <c r="AD131" t="s">
        <v>74</v>
      </c>
      <c r="AE131" t="s">
        <v>74</v>
      </c>
      <c r="AF131" t="s">
        <v>74</v>
      </c>
      <c r="AG131">
        <v>51</v>
      </c>
      <c r="AH131">
        <v>6</v>
      </c>
      <c r="AI131">
        <v>6</v>
      </c>
      <c r="AJ131">
        <v>1</v>
      </c>
      <c r="AK131">
        <v>6</v>
      </c>
      <c r="AL131" t="s">
        <v>1855</v>
      </c>
      <c r="AM131" t="s">
        <v>980</v>
      </c>
      <c r="AN131" t="s">
        <v>1856</v>
      </c>
      <c r="AO131" t="s">
        <v>1857</v>
      </c>
      <c r="AP131" t="s">
        <v>74</v>
      </c>
      <c r="AQ131" t="s">
        <v>74</v>
      </c>
      <c r="AR131" t="s">
        <v>1858</v>
      </c>
      <c r="AS131" t="s">
        <v>1859</v>
      </c>
      <c r="AT131" t="s">
        <v>2665</v>
      </c>
      <c r="AU131">
        <v>2022</v>
      </c>
      <c r="AV131">
        <v>12</v>
      </c>
      <c r="AW131">
        <v>1</v>
      </c>
      <c r="AX131" t="s">
        <v>74</v>
      </c>
      <c r="AY131" t="s">
        <v>74</v>
      </c>
      <c r="AZ131" t="s">
        <v>74</v>
      </c>
      <c r="BA131" t="s">
        <v>74</v>
      </c>
      <c r="BB131" t="s">
        <v>74</v>
      </c>
      <c r="BC131" t="s">
        <v>74</v>
      </c>
      <c r="BD131">
        <v>11925</v>
      </c>
      <c r="BE131" t="s">
        <v>2666</v>
      </c>
      <c r="BF131" t="str">
        <f>HYPERLINK("http://dx.doi.org/10.1038/s41598-022-15907-y","http://dx.doi.org/10.1038/s41598-022-15907-y")</f>
        <v>http://dx.doi.org/10.1038/s41598-022-15907-y</v>
      </c>
      <c r="BG131" t="s">
        <v>74</v>
      </c>
      <c r="BH131" t="s">
        <v>74</v>
      </c>
      <c r="BI131">
        <v>11</v>
      </c>
      <c r="BJ131" t="s">
        <v>178</v>
      </c>
      <c r="BK131" t="s">
        <v>98</v>
      </c>
      <c r="BL131" t="s">
        <v>179</v>
      </c>
      <c r="BM131" t="s">
        <v>2667</v>
      </c>
      <c r="BN131">
        <v>35831447</v>
      </c>
      <c r="BO131" t="s">
        <v>674</v>
      </c>
      <c r="BP131" t="s">
        <v>74</v>
      </c>
      <c r="BQ131" t="s">
        <v>74</v>
      </c>
      <c r="BR131" t="s">
        <v>102</v>
      </c>
      <c r="BS131" t="s">
        <v>2668</v>
      </c>
      <c r="BT131" t="str">
        <f>HYPERLINK("https%3A%2F%2Fwww.webofscience.com%2Fwos%2Fwoscc%2Ffull-record%2FWOS:000824883400115","View Full Record in Web of Science")</f>
        <v>View Full Record in Web of Science</v>
      </c>
    </row>
    <row r="132" spans="1:72" x14ac:dyDescent="0.25">
      <c r="A132" t="s">
        <v>72</v>
      </c>
      <c r="B132" t="s">
        <v>2669</v>
      </c>
      <c r="C132" t="s">
        <v>74</v>
      </c>
      <c r="D132" t="s">
        <v>74</v>
      </c>
      <c r="E132" t="s">
        <v>74</v>
      </c>
      <c r="F132" t="s">
        <v>2670</v>
      </c>
      <c r="G132" t="s">
        <v>74</v>
      </c>
      <c r="H132" t="s">
        <v>74</v>
      </c>
      <c r="I132" t="s">
        <v>2671</v>
      </c>
      <c r="J132" t="s">
        <v>212</v>
      </c>
      <c r="K132" t="s">
        <v>74</v>
      </c>
      <c r="L132" t="s">
        <v>74</v>
      </c>
      <c r="M132" t="s">
        <v>78</v>
      </c>
      <c r="N132" t="s">
        <v>79</v>
      </c>
      <c r="O132" t="s">
        <v>74</v>
      </c>
      <c r="P132" t="s">
        <v>74</v>
      </c>
      <c r="Q132" t="s">
        <v>74</v>
      </c>
      <c r="R132" t="s">
        <v>74</v>
      </c>
      <c r="S132" t="s">
        <v>74</v>
      </c>
      <c r="T132" t="s">
        <v>2672</v>
      </c>
      <c r="U132" t="s">
        <v>2673</v>
      </c>
      <c r="V132" t="s">
        <v>2674</v>
      </c>
      <c r="W132" t="s">
        <v>2675</v>
      </c>
      <c r="X132" t="s">
        <v>2676</v>
      </c>
      <c r="Y132" t="s">
        <v>2677</v>
      </c>
      <c r="Z132" t="s">
        <v>2678</v>
      </c>
      <c r="AA132" t="s">
        <v>2679</v>
      </c>
      <c r="AB132" t="s">
        <v>2680</v>
      </c>
      <c r="AC132" t="s">
        <v>2681</v>
      </c>
      <c r="AD132" t="s">
        <v>2682</v>
      </c>
      <c r="AE132" t="s">
        <v>2683</v>
      </c>
      <c r="AF132" t="s">
        <v>74</v>
      </c>
      <c r="AG132">
        <v>62</v>
      </c>
      <c r="AH132">
        <v>32</v>
      </c>
      <c r="AI132">
        <v>35</v>
      </c>
      <c r="AJ132">
        <v>4</v>
      </c>
      <c r="AK132">
        <v>36</v>
      </c>
      <c r="AL132" t="s">
        <v>274</v>
      </c>
      <c r="AM132" t="s">
        <v>117</v>
      </c>
      <c r="AN132" t="s">
        <v>275</v>
      </c>
      <c r="AO132" t="s">
        <v>224</v>
      </c>
      <c r="AP132" t="s">
        <v>225</v>
      </c>
      <c r="AQ132" t="s">
        <v>74</v>
      </c>
      <c r="AR132" t="s">
        <v>226</v>
      </c>
      <c r="AS132" t="s">
        <v>227</v>
      </c>
      <c r="AT132" t="s">
        <v>148</v>
      </c>
      <c r="AU132">
        <v>2018</v>
      </c>
      <c r="AV132">
        <v>120</v>
      </c>
      <c r="AW132" t="s">
        <v>74</v>
      </c>
      <c r="AX132" t="s">
        <v>74</v>
      </c>
      <c r="AY132" t="s">
        <v>74</v>
      </c>
      <c r="AZ132" t="s">
        <v>74</v>
      </c>
      <c r="BA132" t="s">
        <v>74</v>
      </c>
      <c r="BB132">
        <v>355</v>
      </c>
      <c r="BC132">
        <v>363</v>
      </c>
      <c r="BD132" t="s">
        <v>74</v>
      </c>
      <c r="BE132" t="s">
        <v>2684</v>
      </c>
      <c r="BF132" t="str">
        <f>HYPERLINK("http://dx.doi.org/10.1016/j.ecoleng.2018.06.017","http://dx.doi.org/10.1016/j.ecoleng.2018.06.017")</f>
        <v>http://dx.doi.org/10.1016/j.ecoleng.2018.06.017</v>
      </c>
      <c r="BG132" t="s">
        <v>74</v>
      </c>
      <c r="BH132" t="s">
        <v>74</v>
      </c>
      <c r="BI132">
        <v>9</v>
      </c>
      <c r="BJ132" t="s">
        <v>230</v>
      </c>
      <c r="BK132" t="s">
        <v>98</v>
      </c>
      <c r="BL132" t="s">
        <v>231</v>
      </c>
      <c r="BM132" t="s">
        <v>2685</v>
      </c>
      <c r="BN132" t="s">
        <v>74</v>
      </c>
      <c r="BO132" t="s">
        <v>74</v>
      </c>
      <c r="BP132" t="s">
        <v>74</v>
      </c>
      <c r="BQ132" t="s">
        <v>74</v>
      </c>
      <c r="BR132" t="s">
        <v>102</v>
      </c>
      <c r="BS132" t="s">
        <v>2686</v>
      </c>
      <c r="BT132" t="str">
        <f>HYPERLINK("https%3A%2F%2Fwww.webofscience.com%2Fwos%2Fwoscc%2Ffull-record%2FWOS:000444614500038","View Full Record in Web of Science")</f>
        <v>View Full Record in Web of Science</v>
      </c>
    </row>
    <row r="133" spans="1:72" x14ac:dyDescent="0.25">
      <c r="A133" t="s">
        <v>72</v>
      </c>
      <c r="B133" t="s">
        <v>2687</v>
      </c>
      <c r="C133" t="s">
        <v>74</v>
      </c>
      <c r="D133" t="s">
        <v>74</v>
      </c>
      <c r="E133" t="s">
        <v>74</v>
      </c>
      <c r="F133" t="s">
        <v>2688</v>
      </c>
      <c r="G133" t="s">
        <v>74</v>
      </c>
      <c r="H133" t="s">
        <v>74</v>
      </c>
      <c r="I133" t="s">
        <v>2689</v>
      </c>
      <c r="J133" t="s">
        <v>1480</v>
      </c>
      <c r="K133" t="s">
        <v>74</v>
      </c>
      <c r="L133" t="s">
        <v>74</v>
      </c>
      <c r="M133" t="s">
        <v>78</v>
      </c>
      <c r="N133" t="s">
        <v>79</v>
      </c>
      <c r="O133" t="s">
        <v>74</v>
      </c>
      <c r="P133" t="s">
        <v>74</v>
      </c>
      <c r="Q133" t="s">
        <v>74</v>
      </c>
      <c r="R133" t="s">
        <v>74</v>
      </c>
      <c r="S133" t="s">
        <v>74</v>
      </c>
      <c r="T133" t="s">
        <v>2690</v>
      </c>
      <c r="U133" t="s">
        <v>2691</v>
      </c>
      <c r="V133" t="s">
        <v>2692</v>
      </c>
      <c r="W133" t="s">
        <v>2693</v>
      </c>
      <c r="X133" t="s">
        <v>2694</v>
      </c>
      <c r="Y133" t="s">
        <v>2695</v>
      </c>
      <c r="Z133" t="s">
        <v>2696</v>
      </c>
      <c r="AA133" t="s">
        <v>2697</v>
      </c>
      <c r="AB133" t="s">
        <v>2698</v>
      </c>
      <c r="AC133" t="s">
        <v>2699</v>
      </c>
      <c r="AD133" t="s">
        <v>2700</v>
      </c>
      <c r="AE133" t="s">
        <v>2701</v>
      </c>
      <c r="AF133" t="s">
        <v>74</v>
      </c>
      <c r="AG133">
        <v>100</v>
      </c>
      <c r="AH133">
        <v>15</v>
      </c>
      <c r="AI133">
        <v>15</v>
      </c>
      <c r="AJ133">
        <v>0</v>
      </c>
      <c r="AK133">
        <v>10</v>
      </c>
      <c r="AL133" t="s">
        <v>1086</v>
      </c>
      <c r="AM133" t="s">
        <v>1087</v>
      </c>
      <c r="AN133" t="s">
        <v>1088</v>
      </c>
      <c r="AO133" t="s">
        <v>1490</v>
      </c>
      <c r="AP133" t="s">
        <v>1491</v>
      </c>
      <c r="AQ133" t="s">
        <v>74</v>
      </c>
      <c r="AR133" t="s">
        <v>1492</v>
      </c>
      <c r="AS133" t="s">
        <v>1493</v>
      </c>
      <c r="AT133" t="s">
        <v>2702</v>
      </c>
      <c r="AU133">
        <v>2020</v>
      </c>
      <c r="AV133">
        <v>20</v>
      </c>
      <c r="AW133">
        <v>4</v>
      </c>
      <c r="AX133" t="s">
        <v>74</v>
      </c>
      <c r="AY133" t="s">
        <v>74</v>
      </c>
      <c r="AZ133" t="s">
        <v>74</v>
      </c>
      <c r="BA133" t="s">
        <v>74</v>
      </c>
      <c r="BB133" t="s">
        <v>74</v>
      </c>
      <c r="BC133" t="s">
        <v>74</v>
      </c>
      <c r="BD133">
        <v>113</v>
      </c>
      <c r="BE133" t="s">
        <v>2703</v>
      </c>
      <c r="BF133" t="str">
        <f>HYPERLINK("http://dx.doi.org/10.1007/s10113-020-01696-5","http://dx.doi.org/10.1007/s10113-020-01696-5")</f>
        <v>http://dx.doi.org/10.1007/s10113-020-01696-5</v>
      </c>
      <c r="BG133" t="s">
        <v>74</v>
      </c>
      <c r="BH133" t="s">
        <v>74</v>
      </c>
      <c r="BI133">
        <v>13</v>
      </c>
      <c r="BJ133" t="s">
        <v>1495</v>
      </c>
      <c r="BK133" t="s">
        <v>1196</v>
      </c>
      <c r="BL133" t="s">
        <v>126</v>
      </c>
      <c r="BM133" t="s">
        <v>2704</v>
      </c>
      <c r="BN133" t="s">
        <v>74</v>
      </c>
      <c r="BO133" t="s">
        <v>74</v>
      </c>
      <c r="BP133" t="s">
        <v>74</v>
      </c>
      <c r="BQ133" t="s">
        <v>74</v>
      </c>
      <c r="BR133" t="s">
        <v>102</v>
      </c>
      <c r="BS133" t="s">
        <v>2705</v>
      </c>
      <c r="BT133" t="str">
        <f>HYPERLINK("https%3A%2F%2Fwww.webofscience.com%2Fwos%2Fwoscc%2Ffull-record%2FWOS:000570880000001","View Full Record in Web of Science")</f>
        <v>View Full Record in Web of Science</v>
      </c>
    </row>
    <row r="134" spans="1:72" x14ac:dyDescent="0.25">
      <c r="A134" t="s">
        <v>72</v>
      </c>
      <c r="B134" t="s">
        <v>2706</v>
      </c>
      <c r="C134" t="s">
        <v>74</v>
      </c>
      <c r="D134" t="s">
        <v>74</v>
      </c>
      <c r="E134" t="s">
        <v>74</v>
      </c>
      <c r="F134" t="s">
        <v>2707</v>
      </c>
      <c r="G134" t="s">
        <v>74</v>
      </c>
      <c r="H134" t="s">
        <v>74</v>
      </c>
      <c r="I134" t="s">
        <v>2708</v>
      </c>
      <c r="J134" t="s">
        <v>288</v>
      </c>
      <c r="K134" t="s">
        <v>74</v>
      </c>
      <c r="L134" t="s">
        <v>74</v>
      </c>
      <c r="M134" t="s">
        <v>78</v>
      </c>
      <c r="N134" t="s">
        <v>79</v>
      </c>
      <c r="O134" t="s">
        <v>74</v>
      </c>
      <c r="P134" t="s">
        <v>74</v>
      </c>
      <c r="Q134" t="s">
        <v>74</v>
      </c>
      <c r="R134" t="s">
        <v>74</v>
      </c>
      <c r="S134" t="s">
        <v>74</v>
      </c>
      <c r="T134" t="s">
        <v>2709</v>
      </c>
      <c r="U134" t="s">
        <v>2710</v>
      </c>
      <c r="V134" t="s">
        <v>2711</v>
      </c>
      <c r="W134" t="s">
        <v>2712</v>
      </c>
      <c r="X134" t="s">
        <v>509</v>
      </c>
      <c r="Y134" t="s">
        <v>2713</v>
      </c>
      <c r="Z134" t="s">
        <v>2019</v>
      </c>
      <c r="AA134" t="s">
        <v>74</v>
      </c>
      <c r="AB134" t="s">
        <v>2714</v>
      </c>
      <c r="AC134" t="s">
        <v>74</v>
      </c>
      <c r="AD134" t="s">
        <v>74</v>
      </c>
      <c r="AE134" t="s">
        <v>74</v>
      </c>
      <c r="AF134" t="s">
        <v>74</v>
      </c>
      <c r="AG134">
        <v>66</v>
      </c>
      <c r="AH134">
        <v>9</v>
      </c>
      <c r="AI134">
        <v>10</v>
      </c>
      <c r="AJ134">
        <v>2</v>
      </c>
      <c r="AK134">
        <v>13</v>
      </c>
      <c r="AL134" t="s">
        <v>249</v>
      </c>
      <c r="AM134" t="s">
        <v>295</v>
      </c>
      <c r="AN134" t="s">
        <v>296</v>
      </c>
      <c r="AO134" t="s">
        <v>297</v>
      </c>
      <c r="AP134" t="s">
        <v>298</v>
      </c>
      <c r="AQ134" t="s">
        <v>74</v>
      </c>
      <c r="AR134" t="s">
        <v>299</v>
      </c>
      <c r="AS134" t="s">
        <v>300</v>
      </c>
      <c r="AT134" t="s">
        <v>123</v>
      </c>
      <c r="AU134">
        <v>2019</v>
      </c>
      <c r="AV134">
        <v>28</v>
      </c>
      <c r="AW134" t="s">
        <v>2715</v>
      </c>
      <c r="AX134" t="s">
        <v>74</v>
      </c>
      <c r="AY134" t="s">
        <v>74</v>
      </c>
      <c r="AZ134" t="s">
        <v>257</v>
      </c>
      <c r="BA134" t="s">
        <v>74</v>
      </c>
      <c r="BB134">
        <v>2259</v>
      </c>
      <c r="BC134">
        <v>2273</v>
      </c>
      <c r="BD134" t="s">
        <v>74</v>
      </c>
      <c r="BE134" t="s">
        <v>2716</v>
      </c>
      <c r="BF134" t="str">
        <f>HYPERLINK("http://dx.doi.org/10.1007/s10531-019-01733-8","http://dx.doi.org/10.1007/s10531-019-01733-8")</f>
        <v>http://dx.doi.org/10.1007/s10531-019-01733-8</v>
      </c>
      <c r="BG134" t="s">
        <v>74</v>
      </c>
      <c r="BH134" t="s">
        <v>74</v>
      </c>
      <c r="BI134">
        <v>15</v>
      </c>
      <c r="BJ134" t="s">
        <v>303</v>
      </c>
      <c r="BK134" t="s">
        <v>98</v>
      </c>
      <c r="BL134" t="s">
        <v>304</v>
      </c>
      <c r="BM134" t="s">
        <v>2717</v>
      </c>
      <c r="BN134" t="s">
        <v>74</v>
      </c>
      <c r="BO134" t="s">
        <v>74</v>
      </c>
      <c r="BP134" t="s">
        <v>74</v>
      </c>
      <c r="BQ134" t="s">
        <v>74</v>
      </c>
      <c r="BR134" t="s">
        <v>102</v>
      </c>
      <c r="BS134" t="s">
        <v>2718</v>
      </c>
      <c r="BT134" t="str">
        <f>HYPERLINK("https%3A%2F%2Fwww.webofscience.com%2Fwos%2Fwoscc%2Ffull-record%2FWOS:000470665000018","View Full Record in Web of Science")</f>
        <v>View Full Record in Web of Science</v>
      </c>
    </row>
    <row r="135" spans="1:72" x14ac:dyDescent="0.25">
      <c r="A135" t="s">
        <v>72</v>
      </c>
      <c r="B135" t="s">
        <v>2719</v>
      </c>
      <c r="C135" t="s">
        <v>74</v>
      </c>
      <c r="D135" t="s">
        <v>74</v>
      </c>
      <c r="E135" t="s">
        <v>74</v>
      </c>
      <c r="F135" t="s">
        <v>2720</v>
      </c>
      <c r="G135" t="s">
        <v>74</v>
      </c>
      <c r="H135" t="s">
        <v>74</v>
      </c>
      <c r="I135" s="1" t="s">
        <v>2721</v>
      </c>
      <c r="J135" t="s">
        <v>212</v>
      </c>
      <c r="K135" t="s">
        <v>74</v>
      </c>
      <c r="L135" t="s">
        <v>74</v>
      </c>
      <c r="M135" t="s">
        <v>78</v>
      </c>
      <c r="N135" t="s">
        <v>79</v>
      </c>
      <c r="O135" t="s">
        <v>74</v>
      </c>
      <c r="P135" t="s">
        <v>74</v>
      </c>
      <c r="Q135" t="s">
        <v>74</v>
      </c>
      <c r="R135" t="s">
        <v>74</v>
      </c>
      <c r="S135" t="s">
        <v>74</v>
      </c>
      <c r="T135" t="s">
        <v>2722</v>
      </c>
      <c r="U135" t="s">
        <v>2723</v>
      </c>
      <c r="V135" t="s">
        <v>2724</v>
      </c>
      <c r="W135" t="s">
        <v>2725</v>
      </c>
      <c r="X135" t="s">
        <v>2726</v>
      </c>
      <c r="Y135" t="s">
        <v>2727</v>
      </c>
      <c r="Z135" t="s">
        <v>2728</v>
      </c>
      <c r="AA135" t="s">
        <v>2729</v>
      </c>
      <c r="AB135" t="s">
        <v>74</v>
      </c>
      <c r="AC135" t="s">
        <v>74</v>
      </c>
      <c r="AD135" t="s">
        <v>74</v>
      </c>
      <c r="AE135" t="s">
        <v>74</v>
      </c>
      <c r="AF135" t="s">
        <v>74</v>
      </c>
      <c r="AG135">
        <v>69</v>
      </c>
      <c r="AH135">
        <v>42</v>
      </c>
      <c r="AI135">
        <v>43</v>
      </c>
      <c r="AJ135">
        <v>1</v>
      </c>
      <c r="AK135">
        <v>57</v>
      </c>
      <c r="AL135" t="s">
        <v>116</v>
      </c>
      <c r="AM135" t="s">
        <v>117</v>
      </c>
      <c r="AN135" t="s">
        <v>118</v>
      </c>
      <c r="AO135" t="s">
        <v>224</v>
      </c>
      <c r="AP135" t="s">
        <v>225</v>
      </c>
      <c r="AQ135" t="s">
        <v>74</v>
      </c>
      <c r="AR135" t="s">
        <v>226</v>
      </c>
      <c r="AS135" t="s">
        <v>227</v>
      </c>
      <c r="AT135" t="s">
        <v>437</v>
      </c>
      <c r="AU135">
        <v>2016</v>
      </c>
      <c r="AV135">
        <v>97</v>
      </c>
      <c r="AW135" t="s">
        <v>74</v>
      </c>
      <c r="AX135" t="s">
        <v>74</v>
      </c>
      <c r="AY135" t="s">
        <v>74</v>
      </c>
      <c r="AZ135" t="s">
        <v>74</v>
      </c>
      <c r="BA135" t="s">
        <v>74</v>
      </c>
      <c r="BB135">
        <v>23</v>
      </c>
      <c r="BC135">
        <v>31</v>
      </c>
      <c r="BD135" t="s">
        <v>74</v>
      </c>
      <c r="BE135" t="s">
        <v>2730</v>
      </c>
      <c r="BF135" t="str">
        <f>HYPERLINK("http://dx.doi.org/10.1016/j.ecoleng.2016.07.018","http://dx.doi.org/10.1016/j.ecoleng.2016.07.018")</f>
        <v>http://dx.doi.org/10.1016/j.ecoleng.2016.07.018</v>
      </c>
      <c r="BG135" t="s">
        <v>74</v>
      </c>
      <c r="BH135" t="s">
        <v>74</v>
      </c>
      <c r="BI135">
        <v>9</v>
      </c>
      <c r="BJ135" t="s">
        <v>230</v>
      </c>
      <c r="BK135" t="s">
        <v>98</v>
      </c>
      <c r="BL135" t="s">
        <v>231</v>
      </c>
      <c r="BM135" t="s">
        <v>889</v>
      </c>
      <c r="BN135" t="s">
        <v>74</v>
      </c>
      <c r="BO135" t="s">
        <v>74</v>
      </c>
      <c r="BP135" t="s">
        <v>74</v>
      </c>
      <c r="BQ135" t="s">
        <v>74</v>
      </c>
      <c r="BR135" t="s">
        <v>102</v>
      </c>
      <c r="BS135" t="s">
        <v>2731</v>
      </c>
      <c r="BT135" t="str">
        <f>HYPERLINK("https%3A%2F%2Fwww.webofscience.com%2Fwos%2Fwoscc%2Ffull-record%2FWOS:000388580200003","View Full Record in Web of Science")</f>
        <v>View Full Record in Web of Science</v>
      </c>
    </row>
    <row r="136" spans="1:72" x14ac:dyDescent="0.25">
      <c r="A136" t="s">
        <v>72</v>
      </c>
      <c r="B136" t="s">
        <v>2732</v>
      </c>
      <c r="C136" t="s">
        <v>74</v>
      </c>
      <c r="D136" t="s">
        <v>74</v>
      </c>
      <c r="E136" t="s">
        <v>74</v>
      </c>
      <c r="F136" t="s">
        <v>2733</v>
      </c>
      <c r="G136" t="s">
        <v>74</v>
      </c>
      <c r="H136" t="s">
        <v>74</v>
      </c>
      <c r="I136" t="s">
        <v>2734</v>
      </c>
      <c r="J136" t="s">
        <v>2735</v>
      </c>
      <c r="K136" t="s">
        <v>74</v>
      </c>
      <c r="L136" t="s">
        <v>74</v>
      </c>
      <c r="M136" t="s">
        <v>78</v>
      </c>
      <c r="N136" t="s">
        <v>79</v>
      </c>
      <c r="O136" t="s">
        <v>74</v>
      </c>
      <c r="P136" t="s">
        <v>74</v>
      </c>
      <c r="Q136" t="s">
        <v>74</v>
      </c>
      <c r="R136" t="s">
        <v>74</v>
      </c>
      <c r="S136" t="s">
        <v>74</v>
      </c>
      <c r="T136" t="s">
        <v>2736</v>
      </c>
      <c r="U136" t="s">
        <v>2737</v>
      </c>
      <c r="V136" t="s">
        <v>2738</v>
      </c>
      <c r="W136" t="s">
        <v>2739</v>
      </c>
      <c r="X136" t="s">
        <v>2740</v>
      </c>
      <c r="Y136" t="s">
        <v>2741</v>
      </c>
      <c r="Z136" t="s">
        <v>2742</v>
      </c>
      <c r="AA136" t="s">
        <v>74</v>
      </c>
      <c r="AB136" t="s">
        <v>74</v>
      </c>
      <c r="AC136" t="s">
        <v>2743</v>
      </c>
      <c r="AD136" t="s">
        <v>2744</v>
      </c>
      <c r="AE136" t="s">
        <v>2745</v>
      </c>
      <c r="AF136" t="s">
        <v>74</v>
      </c>
      <c r="AG136">
        <v>40</v>
      </c>
      <c r="AH136">
        <v>8</v>
      </c>
      <c r="AI136">
        <v>9</v>
      </c>
      <c r="AJ136">
        <v>0</v>
      </c>
      <c r="AK136">
        <v>13</v>
      </c>
      <c r="AL136" t="s">
        <v>1187</v>
      </c>
      <c r="AM136" t="s">
        <v>1188</v>
      </c>
      <c r="AN136" t="s">
        <v>1189</v>
      </c>
      <c r="AO136" t="s">
        <v>2746</v>
      </c>
      <c r="AP136" t="s">
        <v>2747</v>
      </c>
      <c r="AQ136" t="s">
        <v>74</v>
      </c>
      <c r="AR136" t="s">
        <v>2748</v>
      </c>
      <c r="AS136" t="s">
        <v>2749</v>
      </c>
      <c r="AT136" t="s">
        <v>228</v>
      </c>
      <c r="AU136">
        <v>2017</v>
      </c>
      <c r="AV136">
        <v>79</v>
      </c>
      <c r="AW136">
        <v>2</v>
      </c>
      <c r="AX136" t="s">
        <v>74</v>
      </c>
      <c r="AY136" t="s">
        <v>74</v>
      </c>
      <c r="AZ136" t="s">
        <v>74</v>
      </c>
      <c r="BA136" t="s">
        <v>74</v>
      </c>
      <c r="BB136" t="s">
        <v>74</v>
      </c>
      <c r="BC136" t="s">
        <v>74</v>
      </c>
      <c r="BD136" t="s">
        <v>2750</v>
      </c>
      <c r="BE136" t="s">
        <v>2751</v>
      </c>
      <c r="BF136" t="str">
        <f>HYPERLINK("http://dx.doi.org/10.1002/ajp.22592","http://dx.doi.org/10.1002/ajp.22592")</f>
        <v>http://dx.doi.org/10.1002/ajp.22592</v>
      </c>
      <c r="BG136" t="s">
        <v>74</v>
      </c>
      <c r="BH136" t="s">
        <v>74</v>
      </c>
      <c r="BI136">
        <v>10</v>
      </c>
      <c r="BJ136" t="s">
        <v>711</v>
      </c>
      <c r="BK136" t="s">
        <v>98</v>
      </c>
      <c r="BL136" t="s">
        <v>711</v>
      </c>
      <c r="BM136" t="s">
        <v>2752</v>
      </c>
      <c r="BN136">
        <v>27643565</v>
      </c>
      <c r="BO136" t="s">
        <v>74</v>
      </c>
      <c r="BP136" t="s">
        <v>74</v>
      </c>
      <c r="BQ136" t="s">
        <v>74</v>
      </c>
      <c r="BR136" t="s">
        <v>102</v>
      </c>
      <c r="BS136" t="s">
        <v>2753</v>
      </c>
      <c r="BT136" t="str">
        <f>HYPERLINK("https%3A%2F%2Fwww.webofscience.com%2Fwos%2Fwoscc%2Ffull-record%2FWOS:000394659000009","View Full Record in Web of Science")</f>
        <v>View Full Record in Web of Science</v>
      </c>
    </row>
    <row r="137" spans="1:72" x14ac:dyDescent="0.25">
      <c r="A137" t="s">
        <v>72</v>
      </c>
      <c r="B137" t="s">
        <v>2754</v>
      </c>
      <c r="C137" t="s">
        <v>74</v>
      </c>
      <c r="D137" t="s">
        <v>74</v>
      </c>
      <c r="E137" t="s">
        <v>74</v>
      </c>
      <c r="F137" t="s">
        <v>2755</v>
      </c>
      <c r="G137" t="s">
        <v>74</v>
      </c>
      <c r="H137" t="s">
        <v>74</v>
      </c>
      <c r="I137" t="s">
        <v>2756</v>
      </c>
      <c r="J137" t="s">
        <v>1705</v>
      </c>
      <c r="K137" t="s">
        <v>74</v>
      </c>
      <c r="L137" t="s">
        <v>74</v>
      </c>
      <c r="M137" t="s">
        <v>78</v>
      </c>
      <c r="N137" t="s">
        <v>79</v>
      </c>
      <c r="O137" t="s">
        <v>74</v>
      </c>
      <c r="P137" t="s">
        <v>74</v>
      </c>
      <c r="Q137" t="s">
        <v>74</v>
      </c>
      <c r="R137" t="s">
        <v>74</v>
      </c>
      <c r="S137" t="s">
        <v>74</v>
      </c>
      <c r="T137" t="s">
        <v>2757</v>
      </c>
      <c r="U137" t="s">
        <v>2758</v>
      </c>
      <c r="V137" t="s">
        <v>2759</v>
      </c>
      <c r="W137" t="s">
        <v>2760</v>
      </c>
      <c r="X137" t="s">
        <v>2761</v>
      </c>
      <c r="Y137" t="s">
        <v>2762</v>
      </c>
      <c r="Z137" t="s">
        <v>2763</v>
      </c>
      <c r="AA137" t="s">
        <v>2764</v>
      </c>
      <c r="AB137" t="s">
        <v>2765</v>
      </c>
      <c r="AC137" t="s">
        <v>2766</v>
      </c>
      <c r="AD137" t="s">
        <v>2767</v>
      </c>
      <c r="AE137" t="s">
        <v>2768</v>
      </c>
      <c r="AF137" t="s">
        <v>74</v>
      </c>
      <c r="AG137">
        <v>67</v>
      </c>
      <c r="AH137">
        <v>18</v>
      </c>
      <c r="AI137">
        <v>18</v>
      </c>
      <c r="AJ137">
        <v>2</v>
      </c>
      <c r="AK137">
        <v>31</v>
      </c>
      <c r="AL137" t="s">
        <v>1717</v>
      </c>
      <c r="AM137" t="s">
        <v>1718</v>
      </c>
      <c r="AN137" t="s">
        <v>1719</v>
      </c>
      <c r="AO137" t="s">
        <v>1720</v>
      </c>
      <c r="AP137" t="s">
        <v>1721</v>
      </c>
      <c r="AQ137" t="s">
        <v>74</v>
      </c>
      <c r="AR137" t="s">
        <v>1722</v>
      </c>
      <c r="AS137" t="s">
        <v>1723</v>
      </c>
      <c r="AT137" t="s">
        <v>301</v>
      </c>
      <c r="AU137">
        <v>2019</v>
      </c>
      <c r="AV137">
        <v>233</v>
      </c>
      <c r="AW137" t="s">
        <v>74</v>
      </c>
      <c r="AX137" t="s">
        <v>74</v>
      </c>
      <c r="AY137" t="s">
        <v>74</v>
      </c>
      <c r="AZ137" t="s">
        <v>74</v>
      </c>
      <c r="BA137" t="s">
        <v>74</v>
      </c>
      <c r="BB137">
        <v>176</v>
      </c>
      <c r="BC137">
        <v>184</v>
      </c>
      <c r="BD137" t="s">
        <v>74</v>
      </c>
      <c r="BE137" t="s">
        <v>2769</v>
      </c>
      <c r="BF137" t="str">
        <f>HYPERLINK("http://dx.doi.org/10.1016/j.biocon.2019.02.036","http://dx.doi.org/10.1016/j.biocon.2019.02.036")</f>
        <v>http://dx.doi.org/10.1016/j.biocon.2019.02.036</v>
      </c>
      <c r="BG137" t="s">
        <v>74</v>
      </c>
      <c r="BH137" t="s">
        <v>74</v>
      </c>
      <c r="BI137">
        <v>9</v>
      </c>
      <c r="BJ137" t="s">
        <v>303</v>
      </c>
      <c r="BK137" t="s">
        <v>98</v>
      </c>
      <c r="BL137" t="s">
        <v>304</v>
      </c>
      <c r="BM137" t="s">
        <v>2770</v>
      </c>
      <c r="BN137" t="s">
        <v>74</v>
      </c>
      <c r="BO137" t="s">
        <v>74</v>
      </c>
      <c r="BP137" t="s">
        <v>74</v>
      </c>
      <c r="BQ137" t="s">
        <v>74</v>
      </c>
      <c r="BR137" t="s">
        <v>102</v>
      </c>
      <c r="BS137" t="s">
        <v>2771</v>
      </c>
      <c r="BT137" t="str">
        <f>HYPERLINK("https%3A%2F%2Fwww.webofscience.com%2Fwos%2Fwoscc%2Ffull-record%2FWOS:000467513500018","View Full Record in Web of Science")</f>
        <v>View Full Record in Web of Science</v>
      </c>
    </row>
    <row r="138" spans="1:72" x14ac:dyDescent="0.25">
      <c r="A138" t="s">
        <v>72</v>
      </c>
      <c r="B138" t="s">
        <v>2772</v>
      </c>
      <c r="C138" t="s">
        <v>74</v>
      </c>
      <c r="D138" t="s">
        <v>74</v>
      </c>
      <c r="E138" t="s">
        <v>74</v>
      </c>
      <c r="F138" t="s">
        <v>2773</v>
      </c>
      <c r="G138" t="s">
        <v>74</v>
      </c>
      <c r="H138" t="s">
        <v>74</v>
      </c>
      <c r="I138" t="s">
        <v>2774</v>
      </c>
      <c r="J138" t="s">
        <v>212</v>
      </c>
      <c r="K138" t="s">
        <v>74</v>
      </c>
      <c r="L138" t="s">
        <v>74</v>
      </c>
      <c r="M138" t="s">
        <v>78</v>
      </c>
      <c r="N138" t="s">
        <v>79</v>
      </c>
      <c r="O138" t="s">
        <v>74</v>
      </c>
      <c r="P138" t="s">
        <v>74</v>
      </c>
      <c r="Q138" t="s">
        <v>74</v>
      </c>
      <c r="R138" t="s">
        <v>74</v>
      </c>
      <c r="S138" t="s">
        <v>74</v>
      </c>
      <c r="T138" t="s">
        <v>2775</v>
      </c>
      <c r="U138" t="s">
        <v>2776</v>
      </c>
      <c r="V138" t="s">
        <v>2777</v>
      </c>
      <c r="W138" t="s">
        <v>2778</v>
      </c>
      <c r="X138" t="s">
        <v>2779</v>
      </c>
      <c r="Y138" t="s">
        <v>2780</v>
      </c>
      <c r="Z138" t="s">
        <v>2781</v>
      </c>
      <c r="AA138" t="s">
        <v>74</v>
      </c>
      <c r="AB138" t="s">
        <v>74</v>
      </c>
      <c r="AC138" t="s">
        <v>74</v>
      </c>
      <c r="AD138" t="s">
        <v>74</v>
      </c>
      <c r="AE138" t="s">
        <v>74</v>
      </c>
      <c r="AF138" t="s">
        <v>74</v>
      </c>
      <c r="AG138">
        <v>58</v>
      </c>
      <c r="AH138">
        <v>3</v>
      </c>
      <c r="AI138">
        <v>3</v>
      </c>
      <c r="AJ138">
        <v>4</v>
      </c>
      <c r="AK138">
        <v>9</v>
      </c>
      <c r="AL138" t="s">
        <v>274</v>
      </c>
      <c r="AM138" t="s">
        <v>117</v>
      </c>
      <c r="AN138" t="s">
        <v>275</v>
      </c>
      <c r="AO138" t="s">
        <v>224</v>
      </c>
      <c r="AP138" t="s">
        <v>225</v>
      </c>
      <c r="AQ138" t="s">
        <v>74</v>
      </c>
      <c r="AR138" t="s">
        <v>226</v>
      </c>
      <c r="AS138" t="s">
        <v>227</v>
      </c>
      <c r="AT138" t="s">
        <v>95</v>
      </c>
      <c r="AU138">
        <v>2022</v>
      </c>
      <c r="AV138">
        <v>179</v>
      </c>
      <c r="AW138" t="s">
        <v>74</v>
      </c>
      <c r="AX138" t="s">
        <v>74</v>
      </c>
      <c r="AY138" t="s">
        <v>74</v>
      </c>
      <c r="AZ138" t="s">
        <v>74</v>
      </c>
      <c r="BA138" t="s">
        <v>74</v>
      </c>
      <c r="BB138" t="s">
        <v>74</v>
      </c>
      <c r="BC138" t="s">
        <v>74</v>
      </c>
      <c r="BD138">
        <v>106608</v>
      </c>
      <c r="BE138" t="s">
        <v>2782</v>
      </c>
      <c r="BF138" t="str">
        <f>HYPERLINK("http://dx.doi.org/10.1016/j.ecoleng.2022.106608","http://dx.doi.org/10.1016/j.ecoleng.2022.106608")</f>
        <v>http://dx.doi.org/10.1016/j.ecoleng.2022.106608</v>
      </c>
      <c r="BG138" t="s">
        <v>74</v>
      </c>
      <c r="BH138" t="s">
        <v>1640</v>
      </c>
      <c r="BI138">
        <v>11</v>
      </c>
      <c r="BJ138" t="s">
        <v>230</v>
      </c>
      <c r="BK138" t="s">
        <v>98</v>
      </c>
      <c r="BL138" t="s">
        <v>231</v>
      </c>
      <c r="BM138" t="s">
        <v>2783</v>
      </c>
      <c r="BN138" t="s">
        <v>74</v>
      </c>
      <c r="BO138" t="s">
        <v>74</v>
      </c>
      <c r="BP138" t="s">
        <v>74</v>
      </c>
      <c r="BQ138" t="s">
        <v>74</v>
      </c>
      <c r="BR138" t="s">
        <v>102</v>
      </c>
      <c r="BS138" t="s">
        <v>2784</v>
      </c>
      <c r="BT138" t="str">
        <f>HYPERLINK("https%3A%2F%2Fwww.webofscience.com%2Fwos%2Fwoscc%2Ffull-record%2FWOS:000792777500007","View Full Record in Web of Science")</f>
        <v>View Full Record in Web of Science</v>
      </c>
    </row>
    <row r="139" spans="1:72" x14ac:dyDescent="0.25">
      <c r="A139" t="s">
        <v>72</v>
      </c>
      <c r="B139" t="s">
        <v>2785</v>
      </c>
      <c r="C139" t="s">
        <v>74</v>
      </c>
      <c r="D139" t="s">
        <v>74</v>
      </c>
      <c r="E139" t="s">
        <v>74</v>
      </c>
      <c r="F139" t="s">
        <v>2786</v>
      </c>
      <c r="G139" t="s">
        <v>74</v>
      </c>
      <c r="H139" t="s">
        <v>74</v>
      </c>
      <c r="I139" t="s">
        <v>2787</v>
      </c>
      <c r="J139" t="s">
        <v>212</v>
      </c>
      <c r="K139" t="s">
        <v>74</v>
      </c>
      <c r="L139" t="s">
        <v>74</v>
      </c>
      <c r="M139" t="s">
        <v>78</v>
      </c>
      <c r="N139" t="s">
        <v>79</v>
      </c>
      <c r="O139" t="s">
        <v>74</v>
      </c>
      <c r="P139" t="s">
        <v>74</v>
      </c>
      <c r="Q139" t="s">
        <v>74</v>
      </c>
      <c r="R139" t="s">
        <v>74</v>
      </c>
      <c r="S139" t="s">
        <v>74</v>
      </c>
      <c r="T139" t="s">
        <v>2788</v>
      </c>
      <c r="U139" t="s">
        <v>2789</v>
      </c>
      <c r="V139" t="s">
        <v>2790</v>
      </c>
      <c r="W139" t="s">
        <v>2791</v>
      </c>
      <c r="X139" t="s">
        <v>2792</v>
      </c>
      <c r="Y139" t="s">
        <v>2793</v>
      </c>
      <c r="Z139" t="s">
        <v>2794</v>
      </c>
      <c r="AA139" t="s">
        <v>2795</v>
      </c>
      <c r="AB139" t="s">
        <v>74</v>
      </c>
      <c r="AC139" t="s">
        <v>2796</v>
      </c>
      <c r="AD139" t="s">
        <v>2796</v>
      </c>
      <c r="AE139" t="s">
        <v>2797</v>
      </c>
      <c r="AF139" t="s">
        <v>74</v>
      </c>
      <c r="AG139">
        <v>87</v>
      </c>
      <c r="AH139">
        <v>12</v>
      </c>
      <c r="AI139">
        <v>15</v>
      </c>
      <c r="AJ139">
        <v>2</v>
      </c>
      <c r="AK139">
        <v>45</v>
      </c>
      <c r="AL139" t="s">
        <v>274</v>
      </c>
      <c r="AM139" t="s">
        <v>117</v>
      </c>
      <c r="AN139" t="s">
        <v>275</v>
      </c>
      <c r="AO139" t="s">
        <v>224</v>
      </c>
      <c r="AP139" t="s">
        <v>225</v>
      </c>
      <c r="AQ139" t="s">
        <v>74</v>
      </c>
      <c r="AR139" t="s">
        <v>226</v>
      </c>
      <c r="AS139" t="s">
        <v>227</v>
      </c>
      <c r="AT139" t="s">
        <v>95</v>
      </c>
      <c r="AU139">
        <v>2019</v>
      </c>
      <c r="AV139">
        <v>131</v>
      </c>
      <c r="AW139" t="s">
        <v>74</v>
      </c>
      <c r="AX139" t="s">
        <v>74</v>
      </c>
      <c r="AY139" t="s">
        <v>74</v>
      </c>
      <c r="AZ139" t="s">
        <v>74</v>
      </c>
      <c r="BA139" t="s">
        <v>74</v>
      </c>
      <c r="BB139">
        <v>16</v>
      </c>
      <c r="BC139">
        <v>26</v>
      </c>
      <c r="BD139" t="s">
        <v>74</v>
      </c>
      <c r="BE139" t="s">
        <v>2798</v>
      </c>
      <c r="BF139" t="str">
        <f>HYPERLINK("http://dx.doi.org/10.1016/j.ecoleng.2019.02.012","http://dx.doi.org/10.1016/j.ecoleng.2019.02.012")</f>
        <v>http://dx.doi.org/10.1016/j.ecoleng.2019.02.012</v>
      </c>
      <c r="BG139" t="s">
        <v>74</v>
      </c>
      <c r="BH139" t="s">
        <v>74</v>
      </c>
      <c r="BI139">
        <v>11</v>
      </c>
      <c r="BJ139" t="s">
        <v>230</v>
      </c>
      <c r="BK139" t="s">
        <v>98</v>
      </c>
      <c r="BL139" t="s">
        <v>231</v>
      </c>
      <c r="BM139" t="s">
        <v>2799</v>
      </c>
      <c r="BN139" t="s">
        <v>74</v>
      </c>
      <c r="BO139" t="s">
        <v>74</v>
      </c>
      <c r="BP139" t="s">
        <v>74</v>
      </c>
      <c r="BQ139" t="s">
        <v>74</v>
      </c>
      <c r="BR139" t="s">
        <v>102</v>
      </c>
      <c r="BS139" t="s">
        <v>2800</v>
      </c>
      <c r="BT139" t="str">
        <f>HYPERLINK("https%3A%2F%2Fwww.webofscience.com%2Fwos%2Fwoscc%2Ffull-record%2FWOS:000465560700003","View Full Record in Web of Science")</f>
        <v>View Full Record in Web of Science</v>
      </c>
    </row>
    <row r="140" spans="1:72" x14ac:dyDescent="0.25">
      <c r="A140" t="s">
        <v>72</v>
      </c>
      <c r="B140" t="s">
        <v>2801</v>
      </c>
      <c r="C140" t="s">
        <v>74</v>
      </c>
      <c r="D140" t="s">
        <v>74</v>
      </c>
      <c r="E140" t="s">
        <v>74</v>
      </c>
      <c r="F140" t="s">
        <v>2802</v>
      </c>
      <c r="G140" t="s">
        <v>74</v>
      </c>
      <c r="H140" t="s">
        <v>74</v>
      </c>
      <c r="I140" t="s">
        <v>2803</v>
      </c>
      <c r="J140" t="s">
        <v>1140</v>
      </c>
      <c r="K140" t="s">
        <v>74</v>
      </c>
      <c r="L140" t="s">
        <v>74</v>
      </c>
      <c r="M140" t="s">
        <v>78</v>
      </c>
      <c r="N140" t="s">
        <v>79</v>
      </c>
      <c r="O140" t="s">
        <v>74</v>
      </c>
      <c r="P140" t="s">
        <v>74</v>
      </c>
      <c r="Q140" t="s">
        <v>74</v>
      </c>
      <c r="R140" t="s">
        <v>74</v>
      </c>
      <c r="S140" t="s">
        <v>74</v>
      </c>
      <c r="T140" t="s">
        <v>74</v>
      </c>
      <c r="U140" t="s">
        <v>2804</v>
      </c>
      <c r="V140" t="s">
        <v>2805</v>
      </c>
      <c r="W140" t="s">
        <v>2806</v>
      </c>
      <c r="X140" t="s">
        <v>2807</v>
      </c>
      <c r="Y140" t="s">
        <v>2808</v>
      </c>
      <c r="Z140" t="s">
        <v>2809</v>
      </c>
      <c r="AA140" t="s">
        <v>74</v>
      </c>
      <c r="AB140" t="s">
        <v>2810</v>
      </c>
      <c r="AC140" t="s">
        <v>74</v>
      </c>
      <c r="AD140" t="s">
        <v>74</v>
      </c>
      <c r="AE140" t="s">
        <v>74</v>
      </c>
      <c r="AF140" t="s">
        <v>74</v>
      </c>
      <c r="AG140">
        <v>51</v>
      </c>
      <c r="AH140">
        <v>54</v>
      </c>
      <c r="AI140">
        <v>64</v>
      </c>
      <c r="AJ140">
        <v>0</v>
      </c>
      <c r="AK140">
        <v>48</v>
      </c>
      <c r="AL140" t="s">
        <v>1152</v>
      </c>
      <c r="AM140" t="s">
        <v>1153</v>
      </c>
      <c r="AN140" t="s">
        <v>1154</v>
      </c>
      <c r="AO140" t="s">
        <v>1155</v>
      </c>
      <c r="AP140" t="s">
        <v>74</v>
      </c>
      <c r="AQ140" t="s">
        <v>74</v>
      </c>
      <c r="AR140" t="s">
        <v>1140</v>
      </c>
      <c r="AS140" t="s">
        <v>1156</v>
      </c>
      <c r="AT140" t="s">
        <v>2811</v>
      </c>
      <c r="AU140">
        <v>2014</v>
      </c>
      <c r="AV140">
        <v>9</v>
      </c>
      <c r="AW140">
        <v>12</v>
      </c>
      <c r="AX140" t="s">
        <v>74</v>
      </c>
      <c r="AY140" t="s">
        <v>74</v>
      </c>
      <c r="AZ140" t="s">
        <v>74</v>
      </c>
      <c r="BA140" t="s">
        <v>74</v>
      </c>
      <c r="BB140" t="s">
        <v>74</v>
      </c>
      <c r="BC140" t="s">
        <v>74</v>
      </c>
      <c r="BD140" t="s">
        <v>2812</v>
      </c>
      <c r="BE140" t="s">
        <v>2813</v>
      </c>
      <c r="BF140" t="str">
        <f>HYPERLINK("http://dx.doi.org/10.1371/journal.pone.0115264","http://dx.doi.org/10.1371/journal.pone.0115264")</f>
        <v>http://dx.doi.org/10.1371/journal.pone.0115264</v>
      </c>
      <c r="BG140" t="s">
        <v>74</v>
      </c>
      <c r="BH140" t="s">
        <v>74</v>
      </c>
      <c r="BI140">
        <v>15</v>
      </c>
      <c r="BJ140" t="s">
        <v>178</v>
      </c>
      <c r="BK140" t="s">
        <v>98</v>
      </c>
      <c r="BL140" t="s">
        <v>179</v>
      </c>
      <c r="BM140" t="s">
        <v>2814</v>
      </c>
      <c r="BN140">
        <v>25501852</v>
      </c>
      <c r="BO140" t="s">
        <v>2815</v>
      </c>
      <c r="BP140" t="s">
        <v>74</v>
      </c>
      <c r="BQ140" t="s">
        <v>74</v>
      </c>
      <c r="BR140" t="s">
        <v>102</v>
      </c>
      <c r="BS140" t="s">
        <v>2816</v>
      </c>
      <c r="BT140" t="str">
        <f>HYPERLINK("https%3A%2F%2Fwww.webofscience.com%2Fwos%2Fwoscc%2Ffull-record%2FWOS:000346375400089","View Full Record in Web of Science")</f>
        <v>View Full Record in Web of Science</v>
      </c>
    </row>
    <row r="141" spans="1:72" x14ac:dyDescent="0.25">
      <c r="A141" t="s">
        <v>72</v>
      </c>
      <c r="B141" t="s">
        <v>2817</v>
      </c>
      <c r="C141" t="s">
        <v>74</v>
      </c>
      <c r="D141" t="s">
        <v>74</v>
      </c>
      <c r="E141" t="s">
        <v>74</v>
      </c>
      <c r="F141" t="s">
        <v>2818</v>
      </c>
      <c r="G141" t="s">
        <v>74</v>
      </c>
      <c r="H141" t="s">
        <v>74</v>
      </c>
      <c r="I141" t="s">
        <v>2819</v>
      </c>
      <c r="J141" t="s">
        <v>991</v>
      </c>
      <c r="K141" t="s">
        <v>74</v>
      </c>
      <c r="L141" t="s">
        <v>74</v>
      </c>
      <c r="M141" t="s">
        <v>78</v>
      </c>
      <c r="N141" t="s">
        <v>79</v>
      </c>
      <c r="O141" t="s">
        <v>74</v>
      </c>
      <c r="P141" t="s">
        <v>74</v>
      </c>
      <c r="Q141" t="s">
        <v>74</v>
      </c>
      <c r="R141" t="s">
        <v>74</v>
      </c>
      <c r="S141" t="s">
        <v>74</v>
      </c>
      <c r="T141" t="s">
        <v>2820</v>
      </c>
      <c r="U141" t="s">
        <v>2821</v>
      </c>
      <c r="V141" t="s">
        <v>2822</v>
      </c>
      <c r="W141" t="s">
        <v>2823</v>
      </c>
      <c r="X141" t="s">
        <v>1207</v>
      </c>
      <c r="Y141" t="s">
        <v>2824</v>
      </c>
      <c r="Z141" t="s">
        <v>2825</v>
      </c>
      <c r="AA141" t="s">
        <v>2826</v>
      </c>
      <c r="AB141" t="s">
        <v>2827</v>
      </c>
      <c r="AC141" t="s">
        <v>2828</v>
      </c>
      <c r="AD141" t="s">
        <v>2829</v>
      </c>
      <c r="AE141" t="s">
        <v>2830</v>
      </c>
      <c r="AF141" t="s">
        <v>74</v>
      </c>
      <c r="AG141">
        <v>85</v>
      </c>
      <c r="AH141">
        <v>8</v>
      </c>
      <c r="AI141">
        <v>10</v>
      </c>
      <c r="AJ141">
        <v>0</v>
      </c>
      <c r="AK141">
        <v>6</v>
      </c>
      <c r="AL141" t="s">
        <v>274</v>
      </c>
      <c r="AM141" t="s">
        <v>117</v>
      </c>
      <c r="AN141" t="s">
        <v>275</v>
      </c>
      <c r="AO141" t="s">
        <v>1004</v>
      </c>
      <c r="AP141" t="s">
        <v>74</v>
      </c>
      <c r="AQ141" t="s">
        <v>74</v>
      </c>
      <c r="AR141" t="s">
        <v>1005</v>
      </c>
      <c r="AS141" t="s">
        <v>1006</v>
      </c>
      <c r="AT141" t="s">
        <v>437</v>
      </c>
      <c r="AU141">
        <v>2020</v>
      </c>
      <c r="AV141">
        <v>24</v>
      </c>
      <c r="AW141" t="s">
        <v>74</v>
      </c>
      <c r="AX141" t="s">
        <v>74</v>
      </c>
      <c r="AY141" t="s">
        <v>74</v>
      </c>
      <c r="AZ141" t="s">
        <v>74</v>
      </c>
      <c r="BA141" t="s">
        <v>74</v>
      </c>
      <c r="BB141" t="s">
        <v>74</v>
      </c>
      <c r="BC141" t="s">
        <v>74</v>
      </c>
      <c r="BD141" t="s">
        <v>2831</v>
      </c>
      <c r="BE141" t="s">
        <v>2832</v>
      </c>
      <c r="BF141" t="str">
        <f>HYPERLINK("http://dx.doi.org/10.1016/j.gecco.2020.e01263","http://dx.doi.org/10.1016/j.gecco.2020.e01263")</f>
        <v>http://dx.doi.org/10.1016/j.gecco.2020.e01263</v>
      </c>
      <c r="BG141" t="s">
        <v>74</v>
      </c>
      <c r="BH141" t="s">
        <v>74</v>
      </c>
      <c r="BI141">
        <v>15</v>
      </c>
      <c r="BJ141" t="s">
        <v>596</v>
      </c>
      <c r="BK141" t="s">
        <v>98</v>
      </c>
      <c r="BL141" t="s">
        <v>304</v>
      </c>
      <c r="BM141" t="s">
        <v>2833</v>
      </c>
      <c r="BN141" t="s">
        <v>74</v>
      </c>
      <c r="BO141" t="s">
        <v>101</v>
      </c>
      <c r="BP141" t="s">
        <v>74</v>
      </c>
      <c r="BQ141" t="s">
        <v>74</v>
      </c>
      <c r="BR141" t="s">
        <v>102</v>
      </c>
      <c r="BS141" t="s">
        <v>2834</v>
      </c>
      <c r="BT141" t="str">
        <f>HYPERLINK("https%3A%2F%2Fwww.webofscience.com%2Fwos%2Fwoscc%2Ffull-record%2FWOS:000608479200013","View Full Record in Web of Science")</f>
        <v>View Full Record in Web of Science</v>
      </c>
    </row>
    <row r="142" spans="1:72" x14ac:dyDescent="0.25">
      <c r="A142" t="s">
        <v>72</v>
      </c>
      <c r="B142" t="s">
        <v>2835</v>
      </c>
      <c r="C142" t="s">
        <v>74</v>
      </c>
      <c r="D142" t="s">
        <v>74</v>
      </c>
      <c r="E142" t="s">
        <v>74</v>
      </c>
      <c r="F142" t="s">
        <v>2836</v>
      </c>
      <c r="G142" t="s">
        <v>74</v>
      </c>
      <c r="H142" t="s">
        <v>74</v>
      </c>
      <c r="I142" t="s">
        <v>2837</v>
      </c>
      <c r="J142" t="s">
        <v>2838</v>
      </c>
      <c r="K142" t="s">
        <v>74</v>
      </c>
      <c r="L142" t="s">
        <v>74</v>
      </c>
      <c r="M142" t="s">
        <v>78</v>
      </c>
      <c r="N142" t="s">
        <v>79</v>
      </c>
      <c r="O142" t="s">
        <v>74</v>
      </c>
      <c r="P142" t="s">
        <v>74</v>
      </c>
      <c r="Q142" t="s">
        <v>74</v>
      </c>
      <c r="R142" t="s">
        <v>74</v>
      </c>
      <c r="S142" t="s">
        <v>74</v>
      </c>
      <c r="T142" t="s">
        <v>2839</v>
      </c>
      <c r="U142" t="s">
        <v>2840</v>
      </c>
      <c r="V142" t="s">
        <v>2841</v>
      </c>
      <c r="W142" t="s">
        <v>2842</v>
      </c>
      <c r="X142" t="s">
        <v>2843</v>
      </c>
      <c r="Y142" t="s">
        <v>2844</v>
      </c>
      <c r="Z142" t="s">
        <v>2845</v>
      </c>
      <c r="AA142" t="s">
        <v>2846</v>
      </c>
      <c r="AB142" t="s">
        <v>2847</v>
      </c>
      <c r="AC142" t="s">
        <v>2848</v>
      </c>
      <c r="AD142" t="s">
        <v>2848</v>
      </c>
      <c r="AE142" t="s">
        <v>2849</v>
      </c>
      <c r="AF142" t="s">
        <v>74</v>
      </c>
      <c r="AG142">
        <v>54</v>
      </c>
      <c r="AH142">
        <v>98</v>
      </c>
      <c r="AI142">
        <v>105</v>
      </c>
      <c r="AJ142">
        <v>0</v>
      </c>
      <c r="AK142">
        <v>74</v>
      </c>
      <c r="AL142" t="s">
        <v>1187</v>
      </c>
      <c r="AM142" t="s">
        <v>1188</v>
      </c>
      <c r="AN142" t="s">
        <v>1189</v>
      </c>
      <c r="AO142" t="s">
        <v>2850</v>
      </c>
      <c r="AP142" t="s">
        <v>2851</v>
      </c>
      <c r="AQ142" t="s">
        <v>74</v>
      </c>
      <c r="AR142" t="s">
        <v>2852</v>
      </c>
      <c r="AS142" t="s">
        <v>2853</v>
      </c>
      <c r="AT142" t="s">
        <v>647</v>
      </c>
      <c r="AU142">
        <v>2016</v>
      </c>
      <c r="AV142">
        <v>25</v>
      </c>
      <c r="AW142">
        <v>4</v>
      </c>
      <c r="AX142" t="s">
        <v>74</v>
      </c>
      <c r="AY142" t="s">
        <v>74</v>
      </c>
      <c r="AZ142" t="s">
        <v>74</v>
      </c>
      <c r="BA142" t="s">
        <v>74</v>
      </c>
      <c r="BB142">
        <v>443</v>
      </c>
      <c r="BC142">
        <v>454</v>
      </c>
      <c r="BD142" t="s">
        <v>74</v>
      </c>
      <c r="BE142" t="s">
        <v>2854</v>
      </c>
      <c r="BF142" t="str">
        <f>HYPERLINK("http://dx.doi.org/10.1111/geb.12426","http://dx.doi.org/10.1111/geb.12426")</f>
        <v>http://dx.doi.org/10.1111/geb.12426</v>
      </c>
      <c r="BG142" t="s">
        <v>74</v>
      </c>
      <c r="BH142" t="s">
        <v>74</v>
      </c>
      <c r="BI142">
        <v>12</v>
      </c>
      <c r="BJ142" t="s">
        <v>2855</v>
      </c>
      <c r="BK142" t="s">
        <v>98</v>
      </c>
      <c r="BL142" t="s">
        <v>2856</v>
      </c>
      <c r="BM142" t="s">
        <v>2857</v>
      </c>
      <c r="BN142" t="s">
        <v>74</v>
      </c>
      <c r="BO142" t="s">
        <v>74</v>
      </c>
      <c r="BP142" t="s">
        <v>74</v>
      </c>
      <c r="BQ142" t="s">
        <v>74</v>
      </c>
      <c r="BR142" t="s">
        <v>102</v>
      </c>
      <c r="BS142" t="s">
        <v>2858</v>
      </c>
      <c r="BT142" t="str">
        <f>HYPERLINK("https%3A%2F%2Fwww.webofscience.com%2Fwos%2Fwoscc%2Ffull-record%2FWOS:000373383000006","View Full Record in Web of Science")</f>
        <v>View Full Record in Web of Science</v>
      </c>
    </row>
    <row r="143" spans="1:72" x14ac:dyDescent="0.25">
      <c r="A143" t="s">
        <v>72</v>
      </c>
      <c r="B143" t="s">
        <v>2859</v>
      </c>
      <c r="C143" t="s">
        <v>74</v>
      </c>
      <c r="D143" t="s">
        <v>74</v>
      </c>
      <c r="E143" t="s">
        <v>74</v>
      </c>
      <c r="F143" t="s">
        <v>2860</v>
      </c>
      <c r="G143" t="s">
        <v>74</v>
      </c>
      <c r="H143" t="s">
        <v>74</v>
      </c>
      <c r="I143" t="s">
        <v>2861</v>
      </c>
      <c r="J143" t="s">
        <v>1140</v>
      </c>
      <c r="K143" t="s">
        <v>74</v>
      </c>
      <c r="L143" t="s">
        <v>74</v>
      </c>
      <c r="M143" t="s">
        <v>78</v>
      </c>
      <c r="N143" t="s">
        <v>79</v>
      </c>
      <c r="O143" t="s">
        <v>74</v>
      </c>
      <c r="P143" t="s">
        <v>74</v>
      </c>
      <c r="Q143" t="s">
        <v>74</v>
      </c>
      <c r="R143" t="s">
        <v>74</v>
      </c>
      <c r="S143" t="s">
        <v>74</v>
      </c>
      <c r="T143" t="s">
        <v>74</v>
      </c>
      <c r="U143" t="s">
        <v>2862</v>
      </c>
      <c r="V143" t="s">
        <v>2863</v>
      </c>
      <c r="W143" t="s">
        <v>2864</v>
      </c>
      <c r="X143" t="s">
        <v>2865</v>
      </c>
      <c r="Y143" t="s">
        <v>2866</v>
      </c>
      <c r="Z143" t="s">
        <v>2867</v>
      </c>
      <c r="AA143" t="s">
        <v>2868</v>
      </c>
      <c r="AB143" t="s">
        <v>2869</v>
      </c>
      <c r="AC143" t="s">
        <v>2870</v>
      </c>
      <c r="AD143" t="s">
        <v>2871</v>
      </c>
      <c r="AE143" t="s">
        <v>2872</v>
      </c>
      <c r="AF143" t="s">
        <v>74</v>
      </c>
      <c r="AG143">
        <v>79</v>
      </c>
      <c r="AH143">
        <v>39</v>
      </c>
      <c r="AI143">
        <v>42</v>
      </c>
      <c r="AJ143">
        <v>5</v>
      </c>
      <c r="AK143">
        <v>43</v>
      </c>
      <c r="AL143" t="s">
        <v>1152</v>
      </c>
      <c r="AM143" t="s">
        <v>1153</v>
      </c>
      <c r="AN143" t="s">
        <v>1154</v>
      </c>
      <c r="AO143" t="s">
        <v>1155</v>
      </c>
      <c r="AP143" t="s">
        <v>74</v>
      </c>
      <c r="AQ143" t="s">
        <v>74</v>
      </c>
      <c r="AR143" t="s">
        <v>1140</v>
      </c>
      <c r="AS143" t="s">
        <v>1156</v>
      </c>
      <c r="AT143" t="s">
        <v>2873</v>
      </c>
      <c r="AU143">
        <v>2013</v>
      </c>
      <c r="AV143">
        <v>8</v>
      </c>
      <c r="AW143">
        <v>11</v>
      </c>
      <c r="AX143" t="s">
        <v>74</v>
      </c>
      <c r="AY143" t="s">
        <v>74</v>
      </c>
      <c r="AZ143" t="s">
        <v>74</v>
      </c>
      <c r="BA143" t="s">
        <v>74</v>
      </c>
      <c r="BB143" t="s">
        <v>74</v>
      </c>
      <c r="BC143" t="s">
        <v>74</v>
      </c>
      <c r="BD143" t="s">
        <v>2874</v>
      </c>
      <c r="BE143" t="s">
        <v>2875</v>
      </c>
      <c r="BF143" t="str">
        <f>HYPERLINK("http://dx.doi.org/10.1371/journal.pone.0082066","http://dx.doi.org/10.1371/journal.pone.0082066")</f>
        <v>http://dx.doi.org/10.1371/journal.pone.0082066</v>
      </c>
      <c r="BG143" t="s">
        <v>74</v>
      </c>
      <c r="BH143" t="s">
        <v>74</v>
      </c>
      <c r="BI143">
        <v>13</v>
      </c>
      <c r="BJ143" t="s">
        <v>178</v>
      </c>
      <c r="BK143" t="s">
        <v>98</v>
      </c>
      <c r="BL143" t="s">
        <v>179</v>
      </c>
      <c r="BM143" t="s">
        <v>2876</v>
      </c>
      <c r="BN143">
        <v>24312402</v>
      </c>
      <c r="BO143" t="s">
        <v>2877</v>
      </c>
      <c r="BP143" t="s">
        <v>74</v>
      </c>
      <c r="BQ143" t="s">
        <v>74</v>
      </c>
      <c r="BR143" t="s">
        <v>102</v>
      </c>
      <c r="BS143" t="s">
        <v>2878</v>
      </c>
      <c r="BT143" t="str">
        <f>HYPERLINK("https%3A%2F%2Fwww.webofscience.com%2Fwos%2Fwoscc%2Ffull-record%2FWOS:000327670300072","View Full Record in Web of Science")</f>
        <v>View Full Record in Web of Science</v>
      </c>
    </row>
    <row r="144" spans="1:72" x14ac:dyDescent="0.25">
      <c r="A144" t="s">
        <v>72</v>
      </c>
      <c r="B144" t="s">
        <v>2879</v>
      </c>
      <c r="C144" t="s">
        <v>74</v>
      </c>
      <c r="D144" t="s">
        <v>74</v>
      </c>
      <c r="E144" t="s">
        <v>74</v>
      </c>
      <c r="F144" t="s">
        <v>2880</v>
      </c>
      <c r="G144" t="s">
        <v>74</v>
      </c>
      <c r="H144" t="s">
        <v>74</v>
      </c>
      <c r="I144" t="s">
        <v>2881</v>
      </c>
      <c r="J144" t="s">
        <v>1594</v>
      </c>
      <c r="K144" t="s">
        <v>74</v>
      </c>
      <c r="L144" t="s">
        <v>74</v>
      </c>
      <c r="M144" t="s">
        <v>78</v>
      </c>
      <c r="N144" t="s">
        <v>79</v>
      </c>
      <c r="O144" t="s">
        <v>74</v>
      </c>
      <c r="P144" t="s">
        <v>74</v>
      </c>
      <c r="Q144" t="s">
        <v>74</v>
      </c>
      <c r="R144" t="s">
        <v>74</v>
      </c>
      <c r="S144" t="s">
        <v>74</v>
      </c>
      <c r="T144" t="s">
        <v>2882</v>
      </c>
      <c r="U144" t="s">
        <v>2883</v>
      </c>
      <c r="V144" t="s">
        <v>2884</v>
      </c>
      <c r="W144" t="s">
        <v>2885</v>
      </c>
      <c r="X144" t="s">
        <v>2886</v>
      </c>
      <c r="Y144" t="s">
        <v>2887</v>
      </c>
      <c r="Z144" t="s">
        <v>2888</v>
      </c>
      <c r="AA144" t="s">
        <v>2889</v>
      </c>
      <c r="AB144" t="s">
        <v>2890</v>
      </c>
      <c r="AC144" t="s">
        <v>2891</v>
      </c>
      <c r="AD144" t="s">
        <v>2892</v>
      </c>
      <c r="AE144" t="s">
        <v>2893</v>
      </c>
      <c r="AF144" t="s">
        <v>74</v>
      </c>
      <c r="AG144">
        <v>55</v>
      </c>
      <c r="AH144">
        <v>7</v>
      </c>
      <c r="AI144">
        <v>7</v>
      </c>
      <c r="AJ144">
        <v>2</v>
      </c>
      <c r="AK144">
        <v>46</v>
      </c>
      <c r="AL144" t="s">
        <v>1187</v>
      </c>
      <c r="AM144" t="s">
        <v>1188</v>
      </c>
      <c r="AN144" t="s">
        <v>1189</v>
      </c>
      <c r="AO144" t="s">
        <v>1606</v>
      </c>
      <c r="AP144" t="s">
        <v>1607</v>
      </c>
      <c r="AQ144" t="s">
        <v>74</v>
      </c>
      <c r="AR144" t="s">
        <v>1608</v>
      </c>
      <c r="AS144" t="s">
        <v>1609</v>
      </c>
      <c r="AT144" t="s">
        <v>95</v>
      </c>
      <c r="AU144">
        <v>2022</v>
      </c>
      <c r="AV144">
        <v>36</v>
      </c>
      <c r="AW144">
        <v>3</v>
      </c>
      <c r="AX144" t="s">
        <v>74</v>
      </c>
      <c r="AY144" t="s">
        <v>74</v>
      </c>
      <c r="AZ144" t="s">
        <v>74</v>
      </c>
      <c r="BA144" t="s">
        <v>74</v>
      </c>
      <c r="BB144" t="s">
        <v>74</v>
      </c>
      <c r="BC144" t="s">
        <v>74</v>
      </c>
      <c r="BD144" t="s">
        <v>2894</v>
      </c>
      <c r="BE144" t="s">
        <v>2895</v>
      </c>
      <c r="BF144" t="str">
        <f>HYPERLINK("http://dx.doi.org/10.1111/cobi.13873","http://dx.doi.org/10.1111/cobi.13873")</f>
        <v>http://dx.doi.org/10.1111/cobi.13873</v>
      </c>
      <c r="BG144" t="s">
        <v>74</v>
      </c>
      <c r="BH144" t="s">
        <v>2896</v>
      </c>
      <c r="BI144">
        <v>15</v>
      </c>
      <c r="BJ144" t="s">
        <v>303</v>
      </c>
      <c r="BK144" t="s">
        <v>98</v>
      </c>
      <c r="BL144" t="s">
        <v>304</v>
      </c>
      <c r="BM144" t="s">
        <v>2897</v>
      </c>
      <c r="BN144">
        <v>34865262</v>
      </c>
      <c r="BO144" t="s">
        <v>2898</v>
      </c>
      <c r="BP144" t="s">
        <v>74</v>
      </c>
      <c r="BQ144" t="s">
        <v>74</v>
      </c>
      <c r="BR144" t="s">
        <v>102</v>
      </c>
      <c r="BS144" t="s">
        <v>2899</v>
      </c>
      <c r="BT144" t="str">
        <f>HYPERLINK("https%3A%2F%2Fwww.webofscience.com%2Fwos%2Fwoscc%2Ffull-record%2FWOS:000754563100001","View Full Record in Web of Science")</f>
        <v>View Full Record in Web of Science</v>
      </c>
    </row>
    <row r="145" spans="1:72" x14ac:dyDescent="0.25">
      <c r="A145" t="s">
        <v>72</v>
      </c>
      <c r="B145" t="s">
        <v>2900</v>
      </c>
      <c r="C145" t="s">
        <v>74</v>
      </c>
      <c r="D145" t="s">
        <v>74</v>
      </c>
      <c r="E145" t="s">
        <v>74</v>
      </c>
      <c r="F145" t="s">
        <v>2901</v>
      </c>
      <c r="G145" t="s">
        <v>74</v>
      </c>
      <c r="H145" t="s">
        <v>74</v>
      </c>
      <c r="I145" t="s">
        <v>2902</v>
      </c>
      <c r="J145" t="s">
        <v>2903</v>
      </c>
      <c r="K145" t="s">
        <v>74</v>
      </c>
      <c r="L145" t="s">
        <v>74</v>
      </c>
      <c r="M145" t="s">
        <v>78</v>
      </c>
      <c r="N145" t="s">
        <v>79</v>
      </c>
      <c r="O145" t="s">
        <v>74</v>
      </c>
      <c r="P145" t="s">
        <v>74</v>
      </c>
      <c r="Q145" t="s">
        <v>74</v>
      </c>
      <c r="R145" t="s">
        <v>74</v>
      </c>
      <c r="S145" t="s">
        <v>74</v>
      </c>
      <c r="T145" t="s">
        <v>2904</v>
      </c>
      <c r="U145" t="s">
        <v>2905</v>
      </c>
      <c r="V145" t="s">
        <v>2906</v>
      </c>
      <c r="W145" t="s">
        <v>2907</v>
      </c>
      <c r="X145" t="s">
        <v>2908</v>
      </c>
      <c r="Y145" t="s">
        <v>2909</v>
      </c>
      <c r="Z145" t="s">
        <v>2910</v>
      </c>
      <c r="AA145" t="s">
        <v>2911</v>
      </c>
      <c r="AB145" t="s">
        <v>74</v>
      </c>
      <c r="AC145" t="s">
        <v>2912</v>
      </c>
      <c r="AD145" t="s">
        <v>2913</v>
      </c>
      <c r="AE145" t="s">
        <v>2914</v>
      </c>
      <c r="AF145" t="s">
        <v>74</v>
      </c>
      <c r="AG145">
        <v>32</v>
      </c>
      <c r="AH145">
        <v>11</v>
      </c>
      <c r="AI145">
        <v>11</v>
      </c>
      <c r="AJ145">
        <v>0</v>
      </c>
      <c r="AK145">
        <v>2</v>
      </c>
      <c r="AL145" t="s">
        <v>2915</v>
      </c>
      <c r="AM145" t="s">
        <v>2916</v>
      </c>
      <c r="AN145" t="s">
        <v>2917</v>
      </c>
      <c r="AO145" t="s">
        <v>2918</v>
      </c>
      <c r="AP145" t="s">
        <v>2919</v>
      </c>
      <c r="AQ145" t="s">
        <v>74</v>
      </c>
      <c r="AR145" t="s">
        <v>2920</v>
      </c>
      <c r="AS145" t="s">
        <v>2921</v>
      </c>
      <c r="AT145" t="s">
        <v>2922</v>
      </c>
      <c r="AU145">
        <v>2022</v>
      </c>
      <c r="AV145">
        <v>41</v>
      </c>
      <c r="AW145">
        <v>10</v>
      </c>
      <c r="AX145" t="s">
        <v>74</v>
      </c>
      <c r="AY145" t="s">
        <v>74</v>
      </c>
      <c r="AZ145" t="s">
        <v>74</v>
      </c>
      <c r="BA145" t="s">
        <v>74</v>
      </c>
      <c r="BB145">
        <v>1029</v>
      </c>
      <c r="BC145">
        <v>1045</v>
      </c>
      <c r="BD145" t="s">
        <v>74</v>
      </c>
      <c r="BE145" t="s">
        <v>2923</v>
      </c>
      <c r="BF145" t="str">
        <f>HYPERLINK("http://dx.doi.org/10.1080/10549811.2021.1923530","http://dx.doi.org/10.1080/10549811.2021.1923530")</f>
        <v>http://dx.doi.org/10.1080/10549811.2021.1923530</v>
      </c>
      <c r="BG145" t="s">
        <v>74</v>
      </c>
      <c r="BH145" t="s">
        <v>730</v>
      </c>
      <c r="BI145">
        <v>17</v>
      </c>
      <c r="BJ145" t="s">
        <v>814</v>
      </c>
      <c r="BK145" t="s">
        <v>98</v>
      </c>
      <c r="BL145" t="s">
        <v>814</v>
      </c>
      <c r="BM145" t="s">
        <v>2924</v>
      </c>
      <c r="BN145" t="s">
        <v>74</v>
      </c>
      <c r="BO145" t="s">
        <v>74</v>
      </c>
      <c r="BP145" t="s">
        <v>74</v>
      </c>
      <c r="BQ145" t="s">
        <v>74</v>
      </c>
      <c r="BR145" t="s">
        <v>102</v>
      </c>
      <c r="BS145" t="s">
        <v>2925</v>
      </c>
      <c r="BT145" t="str">
        <f>HYPERLINK("https%3A%2F%2Fwww.webofscience.com%2Fwos%2Fwoscc%2Ffull-record%2FWOS:000652130700001","View Full Record in Web of Science")</f>
        <v>View Full Record in Web of Science</v>
      </c>
    </row>
    <row r="146" spans="1:72" x14ac:dyDescent="0.25">
      <c r="A146" t="s">
        <v>72</v>
      </c>
      <c r="B146" t="s">
        <v>2926</v>
      </c>
      <c r="C146" t="s">
        <v>74</v>
      </c>
      <c r="D146" t="s">
        <v>74</v>
      </c>
      <c r="E146" t="s">
        <v>74</v>
      </c>
      <c r="F146" t="s">
        <v>2927</v>
      </c>
      <c r="G146" t="s">
        <v>74</v>
      </c>
      <c r="H146" t="s">
        <v>74</v>
      </c>
      <c r="I146" t="s">
        <v>2928</v>
      </c>
      <c r="J146" t="s">
        <v>991</v>
      </c>
      <c r="K146" t="s">
        <v>74</v>
      </c>
      <c r="L146" t="s">
        <v>74</v>
      </c>
      <c r="M146" t="s">
        <v>78</v>
      </c>
      <c r="N146" t="s">
        <v>79</v>
      </c>
      <c r="O146" t="s">
        <v>74</v>
      </c>
      <c r="P146" t="s">
        <v>74</v>
      </c>
      <c r="Q146" t="s">
        <v>74</v>
      </c>
      <c r="R146" t="s">
        <v>74</v>
      </c>
      <c r="S146" t="s">
        <v>74</v>
      </c>
      <c r="T146" t="s">
        <v>2929</v>
      </c>
      <c r="U146" t="s">
        <v>2930</v>
      </c>
      <c r="V146" t="s">
        <v>2931</v>
      </c>
      <c r="W146" t="s">
        <v>2932</v>
      </c>
      <c r="X146" t="s">
        <v>2933</v>
      </c>
      <c r="Y146" t="s">
        <v>2934</v>
      </c>
      <c r="Z146" t="s">
        <v>2935</v>
      </c>
      <c r="AA146" t="s">
        <v>2936</v>
      </c>
      <c r="AB146" t="s">
        <v>2937</v>
      </c>
      <c r="AC146" t="s">
        <v>2938</v>
      </c>
      <c r="AD146" t="s">
        <v>2939</v>
      </c>
      <c r="AE146" t="s">
        <v>2940</v>
      </c>
      <c r="AF146" t="s">
        <v>74</v>
      </c>
      <c r="AG146">
        <v>32</v>
      </c>
      <c r="AH146">
        <v>24</v>
      </c>
      <c r="AI146">
        <v>25</v>
      </c>
      <c r="AJ146">
        <v>1</v>
      </c>
      <c r="AK146">
        <v>6</v>
      </c>
      <c r="AL146" t="s">
        <v>274</v>
      </c>
      <c r="AM146" t="s">
        <v>117</v>
      </c>
      <c r="AN146" t="s">
        <v>275</v>
      </c>
      <c r="AO146" t="s">
        <v>74</v>
      </c>
      <c r="AP146" t="s">
        <v>1004</v>
      </c>
      <c r="AQ146" t="s">
        <v>74</v>
      </c>
      <c r="AR146" t="s">
        <v>1005</v>
      </c>
      <c r="AS146" t="s">
        <v>1006</v>
      </c>
      <c r="AT146" t="s">
        <v>148</v>
      </c>
      <c r="AU146">
        <v>2020</v>
      </c>
      <c r="AV146">
        <v>23</v>
      </c>
      <c r="AW146" t="s">
        <v>74</v>
      </c>
      <c r="AX146" t="s">
        <v>74</v>
      </c>
      <c r="AY146" t="s">
        <v>74</v>
      </c>
      <c r="AZ146" t="s">
        <v>74</v>
      </c>
      <c r="BA146" t="s">
        <v>74</v>
      </c>
      <c r="BB146" t="s">
        <v>74</v>
      </c>
      <c r="BC146" t="s">
        <v>74</v>
      </c>
      <c r="BD146" t="s">
        <v>2941</v>
      </c>
      <c r="BE146" t="s">
        <v>2942</v>
      </c>
      <c r="BF146" t="str">
        <f>HYPERLINK("http://dx.doi.org/10.1016/j.gecco.2020.e01040","http://dx.doi.org/10.1016/j.gecco.2020.e01040")</f>
        <v>http://dx.doi.org/10.1016/j.gecco.2020.e01040</v>
      </c>
      <c r="BG146" t="s">
        <v>74</v>
      </c>
      <c r="BH146" t="s">
        <v>74</v>
      </c>
      <c r="BI146">
        <v>10</v>
      </c>
      <c r="BJ146" t="s">
        <v>596</v>
      </c>
      <c r="BK146" t="s">
        <v>98</v>
      </c>
      <c r="BL146" t="s">
        <v>304</v>
      </c>
      <c r="BM146" t="s">
        <v>2943</v>
      </c>
      <c r="BN146" t="s">
        <v>74</v>
      </c>
      <c r="BO146" t="s">
        <v>2944</v>
      </c>
      <c r="BP146" t="s">
        <v>74</v>
      </c>
      <c r="BQ146" t="s">
        <v>74</v>
      </c>
      <c r="BR146" t="s">
        <v>102</v>
      </c>
      <c r="BS146" t="s">
        <v>2945</v>
      </c>
      <c r="BT146" t="str">
        <f>HYPERLINK("https%3A%2F%2Fwww.webofscience.com%2Fwos%2Fwoscc%2Ffull-record%2FWOS:000568733800009","View Full Record in Web of Science")</f>
        <v>View Full Record in Web of Science</v>
      </c>
    </row>
    <row r="147" spans="1:72" x14ac:dyDescent="0.25">
      <c r="A147" t="s">
        <v>72</v>
      </c>
      <c r="B147" t="s">
        <v>1525</v>
      </c>
      <c r="C147" t="s">
        <v>74</v>
      </c>
      <c r="D147" t="s">
        <v>74</v>
      </c>
      <c r="E147" t="s">
        <v>74</v>
      </c>
      <c r="F147" t="s">
        <v>1526</v>
      </c>
      <c r="G147" t="s">
        <v>74</v>
      </c>
      <c r="H147" t="s">
        <v>74</v>
      </c>
      <c r="I147" t="s">
        <v>2946</v>
      </c>
      <c r="J147" t="s">
        <v>107</v>
      </c>
      <c r="K147" t="s">
        <v>74</v>
      </c>
      <c r="L147" t="s">
        <v>74</v>
      </c>
      <c r="M147" t="s">
        <v>78</v>
      </c>
      <c r="N147" t="s">
        <v>79</v>
      </c>
      <c r="O147" t="s">
        <v>74</v>
      </c>
      <c r="P147" t="s">
        <v>74</v>
      </c>
      <c r="Q147" t="s">
        <v>74</v>
      </c>
      <c r="R147" t="s">
        <v>74</v>
      </c>
      <c r="S147" t="s">
        <v>74</v>
      </c>
      <c r="T147" t="s">
        <v>2947</v>
      </c>
      <c r="U147" t="s">
        <v>2948</v>
      </c>
      <c r="V147" t="s">
        <v>2949</v>
      </c>
      <c r="W147" t="s">
        <v>2950</v>
      </c>
      <c r="X147" t="s">
        <v>567</v>
      </c>
      <c r="Y147" t="s">
        <v>2951</v>
      </c>
      <c r="Z147" t="s">
        <v>1534</v>
      </c>
      <c r="AA147" t="s">
        <v>74</v>
      </c>
      <c r="AB147" t="s">
        <v>74</v>
      </c>
      <c r="AC147" t="s">
        <v>74</v>
      </c>
      <c r="AD147" t="s">
        <v>74</v>
      </c>
      <c r="AE147" t="s">
        <v>74</v>
      </c>
      <c r="AF147" t="s">
        <v>74</v>
      </c>
      <c r="AG147">
        <v>121</v>
      </c>
      <c r="AH147">
        <v>0</v>
      </c>
      <c r="AI147">
        <v>0</v>
      </c>
      <c r="AJ147">
        <v>7</v>
      </c>
      <c r="AK147">
        <v>12</v>
      </c>
      <c r="AL147" t="s">
        <v>274</v>
      </c>
      <c r="AM147" t="s">
        <v>117</v>
      </c>
      <c r="AN147" t="s">
        <v>275</v>
      </c>
      <c r="AO147" t="s">
        <v>119</v>
      </c>
      <c r="AP147" t="s">
        <v>120</v>
      </c>
      <c r="AQ147" t="s">
        <v>74</v>
      </c>
      <c r="AR147" t="s">
        <v>121</v>
      </c>
      <c r="AS147" t="s">
        <v>122</v>
      </c>
      <c r="AT147" t="s">
        <v>437</v>
      </c>
      <c r="AU147">
        <v>2022</v>
      </c>
      <c r="AV147">
        <v>72</v>
      </c>
      <c r="AW147" t="s">
        <v>74</v>
      </c>
      <c r="AX147" t="s">
        <v>74</v>
      </c>
      <c r="AY147" t="s">
        <v>74</v>
      </c>
      <c r="AZ147" t="s">
        <v>74</v>
      </c>
      <c r="BA147" t="s">
        <v>74</v>
      </c>
      <c r="BB147" t="s">
        <v>74</v>
      </c>
      <c r="BC147" t="s">
        <v>74</v>
      </c>
      <c r="BD147">
        <v>101833</v>
      </c>
      <c r="BE147" t="s">
        <v>2952</v>
      </c>
      <c r="BF147" t="str">
        <f>HYPERLINK("http://dx.doi.org/10.1016/j.ecoinf.2022.101833","http://dx.doi.org/10.1016/j.ecoinf.2022.101833")</f>
        <v>http://dx.doi.org/10.1016/j.ecoinf.2022.101833</v>
      </c>
      <c r="BG147" t="s">
        <v>74</v>
      </c>
      <c r="BH147" t="s">
        <v>2953</v>
      </c>
      <c r="BI147">
        <v>13</v>
      </c>
      <c r="BJ147" t="s">
        <v>125</v>
      </c>
      <c r="BK147" t="s">
        <v>98</v>
      </c>
      <c r="BL147" t="s">
        <v>126</v>
      </c>
      <c r="BM147" t="s">
        <v>2954</v>
      </c>
      <c r="BN147" t="s">
        <v>74</v>
      </c>
      <c r="BO147" t="s">
        <v>74</v>
      </c>
      <c r="BP147" t="s">
        <v>74</v>
      </c>
      <c r="BQ147" t="s">
        <v>74</v>
      </c>
      <c r="BR147" t="s">
        <v>102</v>
      </c>
      <c r="BS147" t="s">
        <v>2955</v>
      </c>
      <c r="BT147" t="str">
        <f>HYPERLINK("https%3A%2F%2Fwww.webofscience.com%2Fwos%2Fwoscc%2Ffull-record%2FWOS:000889827400001","View Full Record in Web of Science")</f>
        <v>View Full Record in Web of Science</v>
      </c>
    </row>
    <row r="148" spans="1:72" x14ac:dyDescent="0.25">
      <c r="A148" t="s">
        <v>72</v>
      </c>
      <c r="B148" t="s">
        <v>2956</v>
      </c>
      <c r="C148" t="s">
        <v>74</v>
      </c>
      <c r="D148" t="s">
        <v>74</v>
      </c>
      <c r="E148" t="s">
        <v>74</v>
      </c>
      <c r="F148" t="s">
        <v>2957</v>
      </c>
      <c r="G148" t="s">
        <v>74</v>
      </c>
      <c r="H148" t="s">
        <v>74</v>
      </c>
      <c r="I148" t="s">
        <v>2958</v>
      </c>
      <c r="J148" t="s">
        <v>185</v>
      </c>
      <c r="K148" t="s">
        <v>74</v>
      </c>
      <c r="L148" t="s">
        <v>74</v>
      </c>
      <c r="M148" t="s">
        <v>78</v>
      </c>
      <c r="N148" t="s">
        <v>79</v>
      </c>
      <c r="O148" t="s">
        <v>74</v>
      </c>
      <c r="P148" t="s">
        <v>74</v>
      </c>
      <c r="Q148" t="s">
        <v>74</v>
      </c>
      <c r="R148" t="s">
        <v>74</v>
      </c>
      <c r="S148" t="s">
        <v>74</v>
      </c>
      <c r="T148" t="s">
        <v>2959</v>
      </c>
      <c r="U148" t="s">
        <v>2960</v>
      </c>
      <c r="V148" t="s">
        <v>2961</v>
      </c>
      <c r="W148" t="s">
        <v>2962</v>
      </c>
      <c r="X148" t="s">
        <v>2963</v>
      </c>
      <c r="Y148" t="s">
        <v>2964</v>
      </c>
      <c r="Z148" t="s">
        <v>2965</v>
      </c>
      <c r="AA148" t="s">
        <v>2966</v>
      </c>
      <c r="AB148" t="s">
        <v>2967</v>
      </c>
      <c r="AC148" t="s">
        <v>2968</v>
      </c>
      <c r="AD148" t="s">
        <v>74</v>
      </c>
      <c r="AE148" t="s">
        <v>2969</v>
      </c>
      <c r="AF148" t="s">
        <v>74</v>
      </c>
      <c r="AG148">
        <v>119</v>
      </c>
      <c r="AH148">
        <v>3</v>
      </c>
      <c r="AI148">
        <v>3</v>
      </c>
      <c r="AJ148">
        <v>1</v>
      </c>
      <c r="AK148">
        <v>3</v>
      </c>
      <c r="AL148" t="s">
        <v>198</v>
      </c>
      <c r="AM148" t="s">
        <v>199</v>
      </c>
      <c r="AN148" t="s">
        <v>200</v>
      </c>
      <c r="AO148" t="s">
        <v>201</v>
      </c>
      <c r="AP148" t="s">
        <v>202</v>
      </c>
      <c r="AQ148" t="s">
        <v>74</v>
      </c>
      <c r="AR148" t="s">
        <v>203</v>
      </c>
      <c r="AS148" t="s">
        <v>204</v>
      </c>
      <c r="AT148" t="s">
        <v>95</v>
      </c>
      <c r="AU148">
        <v>2022</v>
      </c>
      <c r="AV148">
        <v>63</v>
      </c>
      <c r="AW148">
        <v>2</v>
      </c>
      <c r="AX148" t="s">
        <v>74</v>
      </c>
      <c r="AY148" t="s">
        <v>74</v>
      </c>
      <c r="AZ148" t="s">
        <v>74</v>
      </c>
      <c r="BA148" t="s">
        <v>74</v>
      </c>
      <c r="BB148">
        <v>286</v>
      </c>
      <c r="BC148">
        <v>299</v>
      </c>
      <c r="BD148" t="s">
        <v>74</v>
      </c>
      <c r="BE148" t="s">
        <v>2970</v>
      </c>
      <c r="BF148" t="str">
        <f>HYPERLINK("http://dx.doi.org/10.1007/s42965-021-00197-8","http://dx.doi.org/10.1007/s42965-021-00197-8")</f>
        <v>http://dx.doi.org/10.1007/s42965-021-00197-8</v>
      </c>
      <c r="BG148" t="s">
        <v>74</v>
      </c>
      <c r="BH148" t="s">
        <v>833</v>
      </c>
      <c r="BI148">
        <v>14</v>
      </c>
      <c r="BJ148" t="s">
        <v>125</v>
      </c>
      <c r="BK148" t="s">
        <v>98</v>
      </c>
      <c r="BL148" t="s">
        <v>126</v>
      </c>
      <c r="BM148" t="s">
        <v>834</v>
      </c>
      <c r="BN148" t="s">
        <v>74</v>
      </c>
      <c r="BO148" t="s">
        <v>74</v>
      </c>
      <c r="BP148" t="s">
        <v>74</v>
      </c>
      <c r="BQ148" t="s">
        <v>74</v>
      </c>
      <c r="BR148" t="s">
        <v>102</v>
      </c>
      <c r="BS148" t="s">
        <v>2971</v>
      </c>
      <c r="BT148" t="str">
        <f>HYPERLINK("https%3A%2F%2Fwww.webofscience.com%2Fwos%2Fwoscc%2Ffull-record%2FWOS:000737684100001","View Full Record in Web of Science")</f>
        <v>View Full Record in Web of Science</v>
      </c>
    </row>
    <row r="149" spans="1:72" x14ac:dyDescent="0.25">
      <c r="A149" t="s">
        <v>72</v>
      </c>
      <c r="B149" t="s">
        <v>2972</v>
      </c>
      <c r="C149" t="s">
        <v>74</v>
      </c>
      <c r="D149" t="s">
        <v>74</v>
      </c>
      <c r="E149" t="s">
        <v>74</v>
      </c>
      <c r="F149" t="s">
        <v>2973</v>
      </c>
      <c r="G149" t="s">
        <v>74</v>
      </c>
      <c r="H149" t="s">
        <v>74</v>
      </c>
      <c r="I149" t="s">
        <v>2974</v>
      </c>
      <c r="J149" t="s">
        <v>2975</v>
      </c>
      <c r="K149" t="s">
        <v>74</v>
      </c>
      <c r="L149" t="s">
        <v>74</v>
      </c>
      <c r="M149" t="s">
        <v>78</v>
      </c>
      <c r="N149" t="s">
        <v>79</v>
      </c>
      <c r="O149" t="s">
        <v>74</v>
      </c>
      <c r="P149" t="s">
        <v>74</v>
      </c>
      <c r="Q149" t="s">
        <v>74</v>
      </c>
      <c r="R149" t="s">
        <v>74</v>
      </c>
      <c r="S149" t="s">
        <v>74</v>
      </c>
      <c r="T149" t="s">
        <v>2976</v>
      </c>
      <c r="U149" t="s">
        <v>2977</v>
      </c>
      <c r="V149" t="s">
        <v>2978</v>
      </c>
      <c r="W149" t="s">
        <v>2979</v>
      </c>
      <c r="X149" t="s">
        <v>2980</v>
      </c>
      <c r="Y149" t="s">
        <v>2981</v>
      </c>
      <c r="Z149" t="s">
        <v>2982</v>
      </c>
      <c r="AA149" t="s">
        <v>74</v>
      </c>
      <c r="AB149" t="s">
        <v>74</v>
      </c>
      <c r="AC149" t="s">
        <v>2983</v>
      </c>
      <c r="AD149" t="s">
        <v>2984</v>
      </c>
      <c r="AE149" t="s">
        <v>2985</v>
      </c>
      <c r="AF149" t="s">
        <v>74</v>
      </c>
      <c r="AG149">
        <v>83</v>
      </c>
      <c r="AH149">
        <v>0</v>
      </c>
      <c r="AI149">
        <v>0</v>
      </c>
      <c r="AJ149">
        <v>0</v>
      </c>
      <c r="AK149">
        <v>0</v>
      </c>
      <c r="AL149" t="s">
        <v>274</v>
      </c>
      <c r="AM149" t="s">
        <v>117</v>
      </c>
      <c r="AN149" t="s">
        <v>275</v>
      </c>
      <c r="AO149" t="s">
        <v>2986</v>
      </c>
      <c r="AP149" t="s">
        <v>2987</v>
      </c>
      <c r="AQ149" t="s">
        <v>74</v>
      </c>
      <c r="AR149" t="s">
        <v>2988</v>
      </c>
      <c r="AS149" t="s">
        <v>2989</v>
      </c>
      <c r="AT149" t="s">
        <v>256</v>
      </c>
      <c r="AU149">
        <v>2023</v>
      </c>
      <c r="AV149">
        <v>159</v>
      </c>
      <c r="AW149" t="s">
        <v>74</v>
      </c>
      <c r="AX149" t="s">
        <v>74</v>
      </c>
      <c r="AY149" t="s">
        <v>74</v>
      </c>
      <c r="AZ149" t="s">
        <v>74</v>
      </c>
      <c r="BA149" t="s">
        <v>74</v>
      </c>
      <c r="BB149">
        <v>617</v>
      </c>
      <c r="BC149">
        <v>626</v>
      </c>
      <c r="BD149" t="s">
        <v>74</v>
      </c>
      <c r="BE149" t="s">
        <v>2990</v>
      </c>
      <c r="BF149" t="str">
        <f>HYPERLINK("http://dx.doi.org/10.1016/j.sajb.2023.06.030","http://dx.doi.org/10.1016/j.sajb.2023.06.030")</f>
        <v>http://dx.doi.org/10.1016/j.sajb.2023.06.030</v>
      </c>
      <c r="BG149" t="s">
        <v>74</v>
      </c>
      <c r="BH149" t="s">
        <v>2991</v>
      </c>
      <c r="BI149">
        <v>10</v>
      </c>
      <c r="BJ149" t="s">
        <v>150</v>
      </c>
      <c r="BK149" t="s">
        <v>98</v>
      </c>
      <c r="BL149" t="s">
        <v>150</v>
      </c>
      <c r="BM149" t="s">
        <v>2992</v>
      </c>
      <c r="BN149" t="s">
        <v>74</v>
      </c>
      <c r="BO149" t="s">
        <v>74</v>
      </c>
      <c r="BP149" t="s">
        <v>74</v>
      </c>
      <c r="BQ149" t="s">
        <v>74</v>
      </c>
      <c r="BR149" t="s">
        <v>102</v>
      </c>
      <c r="BS149" t="s">
        <v>2993</v>
      </c>
      <c r="BT149" t="str">
        <f>HYPERLINK("https%3A%2F%2Fwww.webofscience.com%2Fwos%2Fwoscc%2Ffull-record%2FWOS:001035434100001","View Full Record in Web of Science")</f>
        <v>View Full Record in Web of Science</v>
      </c>
    </row>
    <row r="150" spans="1:72" x14ac:dyDescent="0.25">
      <c r="A150" t="s">
        <v>72</v>
      </c>
      <c r="B150" t="s">
        <v>2994</v>
      </c>
      <c r="C150" t="s">
        <v>74</v>
      </c>
      <c r="D150" t="s">
        <v>74</v>
      </c>
      <c r="E150" t="s">
        <v>74</v>
      </c>
      <c r="F150" t="s">
        <v>2995</v>
      </c>
      <c r="G150" t="s">
        <v>74</v>
      </c>
      <c r="H150" t="s">
        <v>74</v>
      </c>
      <c r="I150" t="s">
        <v>2996</v>
      </c>
      <c r="J150" t="s">
        <v>107</v>
      </c>
      <c r="K150" t="s">
        <v>74</v>
      </c>
      <c r="L150" t="s">
        <v>74</v>
      </c>
      <c r="M150" t="s">
        <v>78</v>
      </c>
      <c r="N150" t="s">
        <v>79</v>
      </c>
      <c r="O150" t="s">
        <v>74</v>
      </c>
      <c r="P150" t="s">
        <v>74</v>
      </c>
      <c r="Q150" t="s">
        <v>74</v>
      </c>
      <c r="R150" t="s">
        <v>74</v>
      </c>
      <c r="S150" t="s">
        <v>74</v>
      </c>
      <c r="T150" t="s">
        <v>2997</v>
      </c>
      <c r="U150" t="s">
        <v>2998</v>
      </c>
      <c r="V150" t="s">
        <v>2999</v>
      </c>
      <c r="W150" t="s">
        <v>3000</v>
      </c>
      <c r="X150" t="s">
        <v>1207</v>
      </c>
      <c r="Y150" t="s">
        <v>3001</v>
      </c>
      <c r="Z150" t="s">
        <v>3002</v>
      </c>
      <c r="AA150" t="s">
        <v>2826</v>
      </c>
      <c r="AB150" t="s">
        <v>3003</v>
      </c>
      <c r="AC150" t="s">
        <v>74</v>
      </c>
      <c r="AD150" t="s">
        <v>74</v>
      </c>
      <c r="AE150" t="s">
        <v>74</v>
      </c>
      <c r="AF150" t="s">
        <v>74</v>
      </c>
      <c r="AG150">
        <v>57</v>
      </c>
      <c r="AH150">
        <v>2</v>
      </c>
      <c r="AI150">
        <v>2</v>
      </c>
      <c r="AJ150">
        <v>4</v>
      </c>
      <c r="AK150">
        <v>6</v>
      </c>
      <c r="AL150" t="s">
        <v>274</v>
      </c>
      <c r="AM150" t="s">
        <v>117</v>
      </c>
      <c r="AN150" t="s">
        <v>275</v>
      </c>
      <c r="AO150" t="s">
        <v>119</v>
      </c>
      <c r="AP150" t="s">
        <v>120</v>
      </c>
      <c r="AQ150" t="s">
        <v>74</v>
      </c>
      <c r="AR150" t="s">
        <v>121</v>
      </c>
      <c r="AS150" t="s">
        <v>122</v>
      </c>
      <c r="AT150" t="s">
        <v>301</v>
      </c>
      <c r="AU150">
        <v>2023</v>
      </c>
      <c r="AV150">
        <v>74</v>
      </c>
      <c r="AW150" t="s">
        <v>74</v>
      </c>
      <c r="AX150" t="s">
        <v>74</v>
      </c>
      <c r="AY150" t="s">
        <v>74</v>
      </c>
      <c r="AZ150" t="s">
        <v>74</v>
      </c>
      <c r="BA150" t="s">
        <v>74</v>
      </c>
      <c r="BB150" t="s">
        <v>74</v>
      </c>
      <c r="BC150" t="s">
        <v>74</v>
      </c>
      <c r="BD150">
        <v>101987</v>
      </c>
      <c r="BE150" t="s">
        <v>3004</v>
      </c>
      <c r="BF150" t="str">
        <f>HYPERLINK("http://dx.doi.org/10.1016/j.ecoinf.2023.101987","http://dx.doi.org/10.1016/j.ecoinf.2023.101987")</f>
        <v>http://dx.doi.org/10.1016/j.ecoinf.2023.101987</v>
      </c>
      <c r="BG150" t="s">
        <v>74</v>
      </c>
      <c r="BH150" t="s">
        <v>3005</v>
      </c>
      <c r="BI150">
        <v>10</v>
      </c>
      <c r="BJ150" t="s">
        <v>125</v>
      </c>
      <c r="BK150" t="s">
        <v>98</v>
      </c>
      <c r="BL150" t="s">
        <v>126</v>
      </c>
      <c r="BM150" t="s">
        <v>3006</v>
      </c>
      <c r="BN150" t="s">
        <v>74</v>
      </c>
      <c r="BO150" t="s">
        <v>74</v>
      </c>
      <c r="BP150" t="s">
        <v>74</v>
      </c>
      <c r="BQ150" t="s">
        <v>74</v>
      </c>
      <c r="BR150" t="s">
        <v>102</v>
      </c>
      <c r="BS150" t="s">
        <v>3007</v>
      </c>
      <c r="BT150" t="str">
        <f>HYPERLINK("https%3A%2F%2Fwww.webofscience.com%2Fwos%2Fwoscc%2Ffull-record%2FWOS:000921929300001","View Full Record in Web of Science")</f>
        <v>View Full Record in Web of Science</v>
      </c>
    </row>
    <row r="151" spans="1:72" x14ac:dyDescent="0.25">
      <c r="A151" t="s">
        <v>72</v>
      </c>
      <c r="B151" t="s">
        <v>3008</v>
      </c>
      <c r="C151" t="s">
        <v>74</v>
      </c>
      <c r="D151" t="s">
        <v>74</v>
      </c>
      <c r="E151" t="s">
        <v>74</v>
      </c>
      <c r="F151" t="s">
        <v>3009</v>
      </c>
      <c r="G151" t="s">
        <v>74</v>
      </c>
      <c r="H151" t="s">
        <v>74</v>
      </c>
      <c r="I151" t="s">
        <v>3010</v>
      </c>
      <c r="J151" t="s">
        <v>562</v>
      </c>
      <c r="K151" t="s">
        <v>74</v>
      </c>
      <c r="L151" t="s">
        <v>74</v>
      </c>
      <c r="M151" t="s">
        <v>78</v>
      </c>
      <c r="N151" t="s">
        <v>79</v>
      </c>
      <c r="O151" t="s">
        <v>74</v>
      </c>
      <c r="P151" t="s">
        <v>74</v>
      </c>
      <c r="Q151" t="s">
        <v>74</v>
      </c>
      <c r="R151" t="s">
        <v>74</v>
      </c>
      <c r="S151" t="s">
        <v>74</v>
      </c>
      <c r="T151" t="s">
        <v>3011</v>
      </c>
      <c r="U151" t="s">
        <v>3012</v>
      </c>
      <c r="V151" t="s">
        <v>3013</v>
      </c>
      <c r="W151" t="s">
        <v>3014</v>
      </c>
      <c r="X151" t="s">
        <v>3015</v>
      </c>
      <c r="Y151" t="s">
        <v>3016</v>
      </c>
      <c r="Z151" t="s">
        <v>3017</v>
      </c>
      <c r="AA151" t="s">
        <v>3018</v>
      </c>
      <c r="AB151" t="s">
        <v>3019</v>
      </c>
      <c r="AC151" t="s">
        <v>74</v>
      </c>
      <c r="AD151" t="s">
        <v>74</v>
      </c>
      <c r="AE151" t="s">
        <v>74</v>
      </c>
      <c r="AF151" t="s">
        <v>74</v>
      </c>
      <c r="AG151">
        <v>104</v>
      </c>
      <c r="AH151">
        <v>0</v>
      </c>
      <c r="AI151">
        <v>0</v>
      </c>
      <c r="AJ151">
        <v>2</v>
      </c>
      <c r="AK151">
        <v>5</v>
      </c>
      <c r="AL151" t="s">
        <v>249</v>
      </c>
      <c r="AM151" t="s">
        <v>250</v>
      </c>
      <c r="AN151" t="s">
        <v>251</v>
      </c>
      <c r="AO151" t="s">
        <v>74</v>
      </c>
      <c r="AP151" t="s">
        <v>572</v>
      </c>
      <c r="AQ151" t="s">
        <v>74</v>
      </c>
      <c r="AR151" t="s">
        <v>573</v>
      </c>
      <c r="AS151" t="s">
        <v>574</v>
      </c>
      <c r="AT151" t="s">
        <v>3020</v>
      </c>
      <c r="AU151">
        <v>2022</v>
      </c>
      <c r="AV151">
        <v>11</v>
      </c>
      <c r="AW151">
        <v>1</v>
      </c>
      <c r="AX151" t="s">
        <v>74</v>
      </c>
      <c r="AY151" t="s">
        <v>74</v>
      </c>
      <c r="AZ151" t="s">
        <v>74</v>
      </c>
      <c r="BA151" t="s">
        <v>74</v>
      </c>
      <c r="BB151" t="s">
        <v>74</v>
      </c>
      <c r="BC151" t="s">
        <v>74</v>
      </c>
      <c r="BD151">
        <v>53</v>
      </c>
      <c r="BE151" t="s">
        <v>3021</v>
      </c>
      <c r="BF151" t="str">
        <f>HYPERLINK("http://dx.doi.org/10.1186/s13717-022-00396-8","http://dx.doi.org/10.1186/s13717-022-00396-8")</f>
        <v>http://dx.doi.org/10.1186/s13717-022-00396-8</v>
      </c>
      <c r="BG151" t="s">
        <v>74</v>
      </c>
      <c r="BH151" t="s">
        <v>74</v>
      </c>
      <c r="BI151">
        <v>14</v>
      </c>
      <c r="BJ151" t="s">
        <v>421</v>
      </c>
      <c r="BK151" t="s">
        <v>98</v>
      </c>
      <c r="BL151" t="s">
        <v>126</v>
      </c>
      <c r="BM151" t="s">
        <v>3022</v>
      </c>
      <c r="BN151" t="s">
        <v>74</v>
      </c>
      <c r="BO151" t="s">
        <v>423</v>
      </c>
      <c r="BP151" t="s">
        <v>74</v>
      </c>
      <c r="BQ151" t="s">
        <v>74</v>
      </c>
      <c r="BR151" t="s">
        <v>102</v>
      </c>
      <c r="BS151" t="s">
        <v>3023</v>
      </c>
      <c r="BT151" t="str">
        <f>HYPERLINK("https%3A%2F%2Fwww.webofscience.com%2Fwos%2Fwoscc%2Ffull-record%2FWOS:000849488800001","View Full Record in Web of Science")</f>
        <v>View Full Record in Web of Science</v>
      </c>
    </row>
    <row r="152" spans="1:72" x14ac:dyDescent="0.25">
      <c r="A152" t="s">
        <v>72</v>
      </c>
      <c r="B152" t="s">
        <v>3024</v>
      </c>
      <c r="C152" t="s">
        <v>74</v>
      </c>
      <c r="D152" t="s">
        <v>74</v>
      </c>
      <c r="E152" t="s">
        <v>74</v>
      </c>
      <c r="F152" t="s">
        <v>3025</v>
      </c>
      <c r="G152" t="s">
        <v>74</v>
      </c>
      <c r="H152" t="s">
        <v>74</v>
      </c>
      <c r="I152" t="s">
        <v>3026</v>
      </c>
      <c r="J152" t="s">
        <v>1036</v>
      </c>
      <c r="K152" t="s">
        <v>74</v>
      </c>
      <c r="L152" t="s">
        <v>74</v>
      </c>
      <c r="M152" t="s">
        <v>78</v>
      </c>
      <c r="N152" t="s">
        <v>79</v>
      </c>
      <c r="O152" t="s">
        <v>74</v>
      </c>
      <c r="P152" t="s">
        <v>74</v>
      </c>
      <c r="Q152" t="s">
        <v>74</v>
      </c>
      <c r="R152" t="s">
        <v>74</v>
      </c>
      <c r="S152" t="s">
        <v>74</v>
      </c>
      <c r="T152" t="s">
        <v>3027</v>
      </c>
      <c r="U152" t="s">
        <v>3028</v>
      </c>
      <c r="V152" t="s">
        <v>3029</v>
      </c>
      <c r="W152" t="s">
        <v>3030</v>
      </c>
      <c r="X152" t="s">
        <v>3031</v>
      </c>
      <c r="Y152" t="s">
        <v>3032</v>
      </c>
      <c r="Z152" t="s">
        <v>3033</v>
      </c>
      <c r="AA152" t="s">
        <v>3034</v>
      </c>
      <c r="AB152" t="s">
        <v>3035</v>
      </c>
      <c r="AC152" t="s">
        <v>3036</v>
      </c>
      <c r="AD152" t="s">
        <v>3037</v>
      </c>
      <c r="AE152" t="s">
        <v>3038</v>
      </c>
      <c r="AF152" t="s">
        <v>74</v>
      </c>
      <c r="AG152">
        <v>64</v>
      </c>
      <c r="AH152">
        <v>14</v>
      </c>
      <c r="AI152">
        <v>14</v>
      </c>
      <c r="AJ152">
        <v>5</v>
      </c>
      <c r="AK152">
        <v>16</v>
      </c>
      <c r="AL152" t="s">
        <v>89</v>
      </c>
      <c r="AM152" t="s">
        <v>90</v>
      </c>
      <c r="AN152" t="s">
        <v>91</v>
      </c>
      <c r="AO152" t="s">
        <v>74</v>
      </c>
      <c r="AP152" t="s">
        <v>1048</v>
      </c>
      <c r="AQ152" t="s">
        <v>74</v>
      </c>
      <c r="AR152" t="s">
        <v>1036</v>
      </c>
      <c r="AS152" t="s">
        <v>1049</v>
      </c>
      <c r="AT152" t="s">
        <v>95</v>
      </c>
      <c r="AU152">
        <v>2021</v>
      </c>
      <c r="AV152">
        <v>13</v>
      </c>
      <c r="AW152">
        <v>6</v>
      </c>
      <c r="AX152" t="s">
        <v>74</v>
      </c>
      <c r="AY152" t="s">
        <v>74</v>
      </c>
      <c r="AZ152" t="s">
        <v>74</v>
      </c>
      <c r="BA152" t="s">
        <v>74</v>
      </c>
      <c r="BB152" t="s">
        <v>74</v>
      </c>
      <c r="BC152" t="s">
        <v>74</v>
      </c>
      <c r="BD152">
        <v>261</v>
      </c>
      <c r="BE152" t="s">
        <v>3039</v>
      </c>
      <c r="BF152" t="str">
        <f>HYPERLINK("http://dx.doi.org/10.3390/d13060261","http://dx.doi.org/10.3390/d13060261")</f>
        <v>http://dx.doi.org/10.3390/d13060261</v>
      </c>
      <c r="BG152" t="s">
        <v>74</v>
      </c>
      <c r="BH152" t="s">
        <v>74</v>
      </c>
      <c r="BI152">
        <v>15</v>
      </c>
      <c r="BJ152" t="s">
        <v>596</v>
      </c>
      <c r="BK152" t="s">
        <v>98</v>
      </c>
      <c r="BL152" t="s">
        <v>304</v>
      </c>
      <c r="BM152" t="s">
        <v>3040</v>
      </c>
      <c r="BN152" t="s">
        <v>74</v>
      </c>
      <c r="BO152" t="s">
        <v>423</v>
      </c>
      <c r="BP152" t="s">
        <v>74</v>
      </c>
      <c r="BQ152" t="s">
        <v>74</v>
      </c>
      <c r="BR152" t="s">
        <v>102</v>
      </c>
      <c r="BS152" t="s">
        <v>3041</v>
      </c>
      <c r="BT152" t="str">
        <f>HYPERLINK("https%3A%2F%2Fwww.webofscience.com%2Fwos%2Fwoscc%2Ffull-record%2FWOS:000665363900001","View Full Record in Web of Science")</f>
        <v>View Full Record in Web of Science</v>
      </c>
    </row>
    <row r="153" spans="1:72" x14ac:dyDescent="0.25">
      <c r="A153" t="s">
        <v>72</v>
      </c>
      <c r="B153" t="s">
        <v>3042</v>
      </c>
      <c r="C153" t="s">
        <v>74</v>
      </c>
      <c r="D153" t="s">
        <v>74</v>
      </c>
      <c r="E153" t="s">
        <v>74</v>
      </c>
      <c r="F153" t="s">
        <v>3043</v>
      </c>
      <c r="G153" t="s">
        <v>74</v>
      </c>
      <c r="H153" t="s">
        <v>74</v>
      </c>
      <c r="I153" t="s">
        <v>3044</v>
      </c>
      <c r="J153" t="s">
        <v>3045</v>
      </c>
      <c r="K153" t="s">
        <v>74</v>
      </c>
      <c r="L153" t="s">
        <v>74</v>
      </c>
      <c r="M153" t="s">
        <v>78</v>
      </c>
      <c r="N153" t="s">
        <v>79</v>
      </c>
      <c r="O153" t="s">
        <v>74</v>
      </c>
      <c r="P153" t="s">
        <v>74</v>
      </c>
      <c r="Q153" t="s">
        <v>74</v>
      </c>
      <c r="R153" t="s">
        <v>74</v>
      </c>
      <c r="S153" t="s">
        <v>74</v>
      </c>
      <c r="T153" t="s">
        <v>3046</v>
      </c>
      <c r="U153" t="s">
        <v>3047</v>
      </c>
      <c r="V153" t="s">
        <v>3048</v>
      </c>
      <c r="W153" t="s">
        <v>3049</v>
      </c>
      <c r="X153" t="s">
        <v>3050</v>
      </c>
      <c r="Y153" t="s">
        <v>3051</v>
      </c>
      <c r="Z153" t="s">
        <v>3052</v>
      </c>
      <c r="AA153" t="s">
        <v>3053</v>
      </c>
      <c r="AB153" t="s">
        <v>3054</v>
      </c>
      <c r="AC153" t="s">
        <v>3055</v>
      </c>
      <c r="AD153" t="s">
        <v>3056</v>
      </c>
      <c r="AE153" t="s">
        <v>3057</v>
      </c>
      <c r="AF153" t="s">
        <v>74</v>
      </c>
      <c r="AG153">
        <v>62</v>
      </c>
      <c r="AH153">
        <v>0</v>
      </c>
      <c r="AI153">
        <v>0</v>
      </c>
      <c r="AJ153">
        <v>4</v>
      </c>
      <c r="AK153">
        <v>4</v>
      </c>
      <c r="AL153" t="s">
        <v>89</v>
      </c>
      <c r="AM153" t="s">
        <v>90</v>
      </c>
      <c r="AN153" t="s">
        <v>91</v>
      </c>
      <c r="AO153" t="s">
        <v>74</v>
      </c>
      <c r="AP153" t="s">
        <v>3058</v>
      </c>
      <c r="AQ153" t="s">
        <v>74</v>
      </c>
      <c r="AR153" t="s">
        <v>3059</v>
      </c>
      <c r="AS153" t="s">
        <v>3060</v>
      </c>
      <c r="AT153" t="s">
        <v>369</v>
      </c>
      <c r="AU153">
        <v>2023</v>
      </c>
      <c r="AV153">
        <v>14</v>
      </c>
      <c r="AW153">
        <v>3</v>
      </c>
      <c r="AX153" t="s">
        <v>74</v>
      </c>
      <c r="AY153" t="s">
        <v>74</v>
      </c>
      <c r="AZ153" t="s">
        <v>74</v>
      </c>
      <c r="BA153" t="s">
        <v>74</v>
      </c>
      <c r="BB153" t="s">
        <v>74</v>
      </c>
      <c r="BC153" t="s">
        <v>74</v>
      </c>
      <c r="BD153">
        <v>765</v>
      </c>
      <c r="BE153" t="s">
        <v>3061</v>
      </c>
      <c r="BF153" t="str">
        <f>HYPERLINK("http://dx.doi.org/10.3390/genes14030765","http://dx.doi.org/10.3390/genes14030765")</f>
        <v>http://dx.doi.org/10.3390/genes14030765</v>
      </c>
      <c r="BG153" t="s">
        <v>74</v>
      </c>
      <c r="BH153" t="s">
        <v>74</v>
      </c>
      <c r="BI153">
        <v>13</v>
      </c>
      <c r="BJ153" t="s">
        <v>3062</v>
      </c>
      <c r="BK153" t="s">
        <v>98</v>
      </c>
      <c r="BL153" t="s">
        <v>3062</v>
      </c>
      <c r="BM153" t="s">
        <v>3063</v>
      </c>
      <c r="BN153">
        <v>36981035</v>
      </c>
      <c r="BO153" t="s">
        <v>674</v>
      </c>
      <c r="BP153" t="s">
        <v>74</v>
      </c>
      <c r="BQ153" t="s">
        <v>74</v>
      </c>
      <c r="BR153" t="s">
        <v>102</v>
      </c>
      <c r="BS153" t="s">
        <v>3064</v>
      </c>
      <c r="BT153" t="str">
        <f>HYPERLINK("https%3A%2F%2Fwww.webofscience.com%2Fwos%2Fwoscc%2Ffull-record%2FWOS:000958440400001","View Full Record in Web of Science")</f>
        <v>View Full Record in Web of Science</v>
      </c>
    </row>
    <row r="154" spans="1:72" x14ac:dyDescent="0.25">
      <c r="A154" t="s">
        <v>72</v>
      </c>
      <c r="B154" t="s">
        <v>3065</v>
      </c>
      <c r="C154" t="s">
        <v>74</v>
      </c>
      <c r="D154" t="s">
        <v>74</v>
      </c>
      <c r="E154" t="s">
        <v>74</v>
      </c>
      <c r="F154" t="s">
        <v>3066</v>
      </c>
      <c r="G154" t="s">
        <v>74</v>
      </c>
      <c r="H154" t="s">
        <v>74</v>
      </c>
      <c r="I154" t="s">
        <v>3067</v>
      </c>
      <c r="J154" t="s">
        <v>3068</v>
      </c>
      <c r="K154" t="s">
        <v>74</v>
      </c>
      <c r="L154" t="s">
        <v>74</v>
      </c>
      <c r="M154" t="s">
        <v>78</v>
      </c>
      <c r="N154" t="s">
        <v>79</v>
      </c>
      <c r="O154" t="s">
        <v>74</v>
      </c>
      <c r="P154" t="s">
        <v>74</v>
      </c>
      <c r="Q154" t="s">
        <v>74</v>
      </c>
      <c r="R154" t="s">
        <v>74</v>
      </c>
      <c r="S154" t="s">
        <v>74</v>
      </c>
      <c r="T154" t="s">
        <v>3069</v>
      </c>
      <c r="U154" t="s">
        <v>3070</v>
      </c>
      <c r="V154" t="s">
        <v>3071</v>
      </c>
      <c r="W154" t="s">
        <v>3072</v>
      </c>
      <c r="X154" t="s">
        <v>3073</v>
      </c>
      <c r="Y154" t="s">
        <v>3074</v>
      </c>
      <c r="Z154" t="s">
        <v>3075</v>
      </c>
      <c r="AA154" t="s">
        <v>3076</v>
      </c>
      <c r="AB154" t="s">
        <v>3077</v>
      </c>
      <c r="AC154" t="s">
        <v>3078</v>
      </c>
      <c r="AD154" t="s">
        <v>3078</v>
      </c>
      <c r="AE154" t="s">
        <v>3079</v>
      </c>
      <c r="AF154" t="s">
        <v>74</v>
      </c>
      <c r="AG154">
        <v>55</v>
      </c>
      <c r="AH154">
        <v>15</v>
      </c>
      <c r="AI154">
        <v>16</v>
      </c>
      <c r="AJ154">
        <v>1</v>
      </c>
      <c r="AK154">
        <v>37</v>
      </c>
      <c r="AL154" t="s">
        <v>1187</v>
      </c>
      <c r="AM154" t="s">
        <v>1188</v>
      </c>
      <c r="AN154" t="s">
        <v>1189</v>
      </c>
      <c r="AO154" t="s">
        <v>3080</v>
      </c>
      <c r="AP154" t="s">
        <v>3081</v>
      </c>
      <c r="AQ154" t="s">
        <v>74</v>
      </c>
      <c r="AR154" t="s">
        <v>3082</v>
      </c>
      <c r="AS154" t="s">
        <v>3083</v>
      </c>
      <c r="AT154" t="s">
        <v>301</v>
      </c>
      <c r="AU154">
        <v>2016</v>
      </c>
      <c r="AV154">
        <v>43</v>
      </c>
      <c r="AW154">
        <v>5</v>
      </c>
      <c r="AX154" t="s">
        <v>74</v>
      </c>
      <c r="AY154" t="s">
        <v>74</v>
      </c>
      <c r="AZ154" t="s">
        <v>74</v>
      </c>
      <c r="BA154" t="s">
        <v>74</v>
      </c>
      <c r="BB154">
        <v>899</v>
      </c>
      <c r="BC154">
        <v>910</v>
      </c>
      <c r="BD154" t="s">
        <v>74</v>
      </c>
      <c r="BE154" t="s">
        <v>3084</v>
      </c>
      <c r="BF154" t="str">
        <f>HYPERLINK("http://dx.doi.org/10.1111/jbi.12682","http://dx.doi.org/10.1111/jbi.12682")</f>
        <v>http://dx.doi.org/10.1111/jbi.12682</v>
      </c>
      <c r="BG154" t="s">
        <v>74</v>
      </c>
      <c r="BH154" t="s">
        <v>74</v>
      </c>
      <c r="BI154">
        <v>12</v>
      </c>
      <c r="BJ154" t="s">
        <v>2855</v>
      </c>
      <c r="BK154" t="s">
        <v>98</v>
      </c>
      <c r="BL154" t="s">
        <v>2856</v>
      </c>
      <c r="BM154" t="s">
        <v>3085</v>
      </c>
      <c r="BN154" t="s">
        <v>74</v>
      </c>
      <c r="BO154" t="s">
        <v>74</v>
      </c>
      <c r="BP154" t="s">
        <v>74</v>
      </c>
      <c r="BQ154" t="s">
        <v>74</v>
      </c>
      <c r="BR154" t="s">
        <v>102</v>
      </c>
      <c r="BS154" t="s">
        <v>3086</v>
      </c>
      <c r="BT154" t="str">
        <f>HYPERLINK("https%3A%2F%2Fwww.webofscience.com%2Fwos%2Fwoscc%2Ffull-record%2FWOS:000375474800004","View Full Record in Web of Science")</f>
        <v>View Full Record in Web of Science</v>
      </c>
    </row>
    <row r="155" spans="1:72" x14ac:dyDescent="0.25">
      <c r="A155" t="s">
        <v>72</v>
      </c>
      <c r="B155" t="s">
        <v>3087</v>
      </c>
      <c r="C155" t="s">
        <v>74</v>
      </c>
      <c r="D155" t="s">
        <v>74</v>
      </c>
      <c r="E155" t="s">
        <v>74</v>
      </c>
      <c r="F155" t="s">
        <v>3088</v>
      </c>
      <c r="G155" t="s">
        <v>74</v>
      </c>
      <c r="H155" t="s">
        <v>74</v>
      </c>
      <c r="I155" t="s">
        <v>3089</v>
      </c>
      <c r="J155" t="s">
        <v>562</v>
      </c>
      <c r="K155" t="s">
        <v>74</v>
      </c>
      <c r="L155" t="s">
        <v>74</v>
      </c>
      <c r="M155" t="s">
        <v>78</v>
      </c>
      <c r="N155" t="s">
        <v>79</v>
      </c>
      <c r="O155" t="s">
        <v>74</v>
      </c>
      <c r="P155" t="s">
        <v>74</v>
      </c>
      <c r="Q155" t="s">
        <v>74</v>
      </c>
      <c r="R155" t="s">
        <v>74</v>
      </c>
      <c r="S155" t="s">
        <v>74</v>
      </c>
      <c r="T155" t="s">
        <v>3090</v>
      </c>
      <c r="U155" t="s">
        <v>3091</v>
      </c>
      <c r="V155" t="s">
        <v>3092</v>
      </c>
      <c r="W155" t="s">
        <v>3093</v>
      </c>
      <c r="X155" t="s">
        <v>3094</v>
      </c>
      <c r="Y155" t="s">
        <v>1671</v>
      </c>
      <c r="Z155" t="s">
        <v>3095</v>
      </c>
      <c r="AA155" t="s">
        <v>3096</v>
      </c>
      <c r="AB155" t="s">
        <v>3097</v>
      </c>
      <c r="AC155" t="s">
        <v>3098</v>
      </c>
      <c r="AD155" t="s">
        <v>3099</v>
      </c>
      <c r="AE155" t="s">
        <v>3100</v>
      </c>
      <c r="AF155" t="s">
        <v>74</v>
      </c>
      <c r="AG155">
        <v>60</v>
      </c>
      <c r="AH155">
        <v>8</v>
      </c>
      <c r="AI155">
        <v>8</v>
      </c>
      <c r="AJ155">
        <v>0</v>
      </c>
      <c r="AK155">
        <v>6</v>
      </c>
      <c r="AL155" t="s">
        <v>249</v>
      </c>
      <c r="AM155" t="s">
        <v>250</v>
      </c>
      <c r="AN155" t="s">
        <v>251</v>
      </c>
      <c r="AO155" t="s">
        <v>74</v>
      </c>
      <c r="AP155" t="s">
        <v>572</v>
      </c>
      <c r="AQ155" t="s">
        <v>74</v>
      </c>
      <c r="AR155" t="s">
        <v>573</v>
      </c>
      <c r="AS155" t="s">
        <v>574</v>
      </c>
      <c r="AT155" t="s">
        <v>3101</v>
      </c>
      <c r="AU155">
        <v>2022</v>
      </c>
      <c r="AV155">
        <v>11</v>
      </c>
      <c r="AW155">
        <v>1</v>
      </c>
      <c r="AX155" t="s">
        <v>74</v>
      </c>
      <c r="AY155" t="s">
        <v>74</v>
      </c>
      <c r="AZ155" t="s">
        <v>74</v>
      </c>
      <c r="BA155" t="s">
        <v>74</v>
      </c>
      <c r="BB155" t="s">
        <v>74</v>
      </c>
      <c r="BC155" t="s">
        <v>74</v>
      </c>
      <c r="BD155">
        <v>10</v>
      </c>
      <c r="BE155" t="s">
        <v>3102</v>
      </c>
      <c r="BF155" t="str">
        <f>HYPERLINK("http://dx.doi.org/10.1186/s13717-021-00354-w","http://dx.doi.org/10.1186/s13717-021-00354-w")</f>
        <v>http://dx.doi.org/10.1186/s13717-021-00354-w</v>
      </c>
      <c r="BG155" t="s">
        <v>74</v>
      </c>
      <c r="BH155" t="s">
        <v>74</v>
      </c>
      <c r="BI155">
        <v>13</v>
      </c>
      <c r="BJ155" t="s">
        <v>421</v>
      </c>
      <c r="BK155" t="s">
        <v>98</v>
      </c>
      <c r="BL155" t="s">
        <v>126</v>
      </c>
      <c r="BM155" t="s">
        <v>3103</v>
      </c>
      <c r="BN155" t="s">
        <v>74</v>
      </c>
      <c r="BO155" t="s">
        <v>423</v>
      </c>
      <c r="BP155" t="s">
        <v>74</v>
      </c>
      <c r="BQ155" t="s">
        <v>74</v>
      </c>
      <c r="BR155" t="s">
        <v>102</v>
      </c>
      <c r="BS155" t="s">
        <v>3104</v>
      </c>
      <c r="BT155" t="str">
        <f>HYPERLINK("https%3A%2F%2Fwww.webofscience.com%2Fwos%2Fwoscc%2Ffull-record%2FWOS:000747143300001","View Full Record in Web of Science")</f>
        <v>View Full Record in Web of Science</v>
      </c>
    </row>
    <row r="156" spans="1:72" x14ac:dyDescent="0.25">
      <c r="A156" t="s">
        <v>72</v>
      </c>
      <c r="B156" t="s">
        <v>3105</v>
      </c>
      <c r="C156" t="s">
        <v>74</v>
      </c>
      <c r="D156" t="s">
        <v>74</v>
      </c>
      <c r="E156" t="s">
        <v>74</v>
      </c>
      <c r="F156" t="s">
        <v>3106</v>
      </c>
      <c r="G156" t="s">
        <v>74</v>
      </c>
      <c r="H156" t="s">
        <v>74</v>
      </c>
      <c r="I156" t="s">
        <v>3107</v>
      </c>
      <c r="J156" t="s">
        <v>212</v>
      </c>
      <c r="K156" t="s">
        <v>74</v>
      </c>
      <c r="L156" t="s">
        <v>74</v>
      </c>
      <c r="M156" t="s">
        <v>78</v>
      </c>
      <c r="N156" t="s">
        <v>79</v>
      </c>
      <c r="O156" t="s">
        <v>74</v>
      </c>
      <c r="P156" t="s">
        <v>74</v>
      </c>
      <c r="Q156" t="s">
        <v>74</v>
      </c>
      <c r="R156" t="s">
        <v>74</v>
      </c>
      <c r="S156" t="s">
        <v>74</v>
      </c>
      <c r="T156" t="s">
        <v>3108</v>
      </c>
      <c r="U156" t="s">
        <v>3109</v>
      </c>
      <c r="V156" t="s">
        <v>3110</v>
      </c>
      <c r="W156" t="s">
        <v>3111</v>
      </c>
      <c r="X156" t="s">
        <v>3112</v>
      </c>
      <c r="Y156" t="s">
        <v>3113</v>
      </c>
      <c r="Z156" t="s">
        <v>3114</v>
      </c>
      <c r="AA156" t="s">
        <v>2259</v>
      </c>
      <c r="AB156" t="s">
        <v>3115</v>
      </c>
      <c r="AC156" t="s">
        <v>3116</v>
      </c>
      <c r="AD156" t="s">
        <v>3117</v>
      </c>
      <c r="AE156" t="s">
        <v>3118</v>
      </c>
      <c r="AF156" t="s">
        <v>74</v>
      </c>
      <c r="AG156">
        <v>82</v>
      </c>
      <c r="AH156">
        <v>41</v>
      </c>
      <c r="AI156">
        <v>41</v>
      </c>
      <c r="AJ156">
        <v>0</v>
      </c>
      <c r="AK156">
        <v>73</v>
      </c>
      <c r="AL156" t="s">
        <v>274</v>
      </c>
      <c r="AM156" t="s">
        <v>117</v>
      </c>
      <c r="AN156" t="s">
        <v>275</v>
      </c>
      <c r="AO156" t="s">
        <v>224</v>
      </c>
      <c r="AP156" t="s">
        <v>225</v>
      </c>
      <c r="AQ156" t="s">
        <v>74</v>
      </c>
      <c r="AR156" t="s">
        <v>226</v>
      </c>
      <c r="AS156" t="s">
        <v>227</v>
      </c>
      <c r="AT156" t="s">
        <v>647</v>
      </c>
      <c r="AU156">
        <v>2016</v>
      </c>
      <c r="AV156">
        <v>89</v>
      </c>
      <c r="AW156" t="s">
        <v>74</v>
      </c>
      <c r="AX156" t="s">
        <v>74</v>
      </c>
      <c r="AY156" t="s">
        <v>74</v>
      </c>
      <c r="AZ156" t="s">
        <v>74</v>
      </c>
      <c r="BA156" t="s">
        <v>74</v>
      </c>
      <c r="BB156">
        <v>14</v>
      </c>
      <c r="BC156">
        <v>23</v>
      </c>
      <c r="BD156" t="s">
        <v>74</v>
      </c>
      <c r="BE156" t="s">
        <v>3119</v>
      </c>
      <c r="BF156" t="str">
        <f>HYPERLINK("http://dx.doi.org/10.1016/j.ecoleng.2016.01.006","http://dx.doi.org/10.1016/j.ecoleng.2016.01.006")</f>
        <v>http://dx.doi.org/10.1016/j.ecoleng.2016.01.006</v>
      </c>
      <c r="BG156" t="s">
        <v>74</v>
      </c>
      <c r="BH156" t="s">
        <v>74</v>
      </c>
      <c r="BI156">
        <v>10</v>
      </c>
      <c r="BJ156" t="s">
        <v>230</v>
      </c>
      <c r="BK156" t="s">
        <v>98</v>
      </c>
      <c r="BL156" t="s">
        <v>231</v>
      </c>
      <c r="BM156" t="s">
        <v>3120</v>
      </c>
      <c r="BN156" t="s">
        <v>74</v>
      </c>
      <c r="BO156" t="s">
        <v>74</v>
      </c>
      <c r="BP156" t="s">
        <v>74</v>
      </c>
      <c r="BQ156" t="s">
        <v>74</v>
      </c>
      <c r="BR156" t="s">
        <v>102</v>
      </c>
      <c r="BS156" t="s">
        <v>3121</v>
      </c>
      <c r="BT156" t="str">
        <f>HYPERLINK("https%3A%2F%2Fwww.webofscience.com%2Fwos%2Fwoscc%2Ffull-record%2FWOS:000370695100003","View Full Record in Web of Science")</f>
        <v>View Full Record in Web of Science</v>
      </c>
    </row>
    <row r="157" spans="1:72" x14ac:dyDescent="0.25">
      <c r="A157" t="s">
        <v>72</v>
      </c>
      <c r="B157" t="s">
        <v>3122</v>
      </c>
      <c r="C157" t="s">
        <v>74</v>
      </c>
      <c r="D157" t="s">
        <v>74</v>
      </c>
      <c r="E157" t="s">
        <v>74</v>
      </c>
      <c r="F157" t="s">
        <v>3123</v>
      </c>
      <c r="G157" t="s">
        <v>74</v>
      </c>
      <c r="H157" t="s">
        <v>74</v>
      </c>
      <c r="I157" t="s">
        <v>3124</v>
      </c>
      <c r="J157" t="s">
        <v>539</v>
      </c>
      <c r="K157" t="s">
        <v>74</v>
      </c>
      <c r="L157" t="s">
        <v>74</v>
      </c>
      <c r="M157" t="s">
        <v>78</v>
      </c>
      <c r="N157" t="s">
        <v>79</v>
      </c>
      <c r="O157" t="s">
        <v>74</v>
      </c>
      <c r="P157" t="s">
        <v>74</v>
      </c>
      <c r="Q157" t="s">
        <v>74</v>
      </c>
      <c r="R157" t="s">
        <v>74</v>
      </c>
      <c r="S157" t="s">
        <v>74</v>
      </c>
      <c r="T157" t="s">
        <v>3125</v>
      </c>
      <c r="U157" t="s">
        <v>3126</v>
      </c>
      <c r="V157" t="s">
        <v>3127</v>
      </c>
      <c r="W157" t="s">
        <v>3128</v>
      </c>
      <c r="X157" t="s">
        <v>3129</v>
      </c>
      <c r="Y157" t="s">
        <v>3130</v>
      </c>
      <c r="Z157" t="s">
        <v>3131</v>
      </c>
      <c r="AA157" t="s">
        <v>3132</v>
      </c>
      <c r="AB157" t="s">
        <v>3133</v>
      </c>
      <c r="AC157" t="s">
        <v>3134</v>
      </c>
      <c r="AD157" t="s">
        <v>3135</v>
      </c>
      <c r="AE157" t="s">
        <v>3136</v>
      </c>
      <c r="AF157" t="s">
        <v>74</v>
      </c>
      <c r="AG157">
        <v>88</v>
      </c>
      <c r="AH157">
        <v>9</v>
      </c>
      <c r="AI157">
        <v>9</v>
      </c>
      <c r="AJ157">
        <v>3</v>
      </c>
      <c r="AK157">
        <v>20</v>
      </c>
      <c r="AL157" t="s">
        <v>249</v>
      </c>
      <c r="AM157" t="s">
        <v>295</v>
      </c>
      <c r="AN157" t="s">
        <v>296</v>
      </c>
      <c r="AO157" t="s">
        <v>551</v>
      </c>
      <c r="AP157" t="s">
        <v>552</v>
      </c>
      <c r="AQ157" t="s">
        <v>74</v>
      </c>
      <c r="AR157" t="s">
        <v>553</v>
      </c>
      <c r="AS157" t="s">
        <v>554</v>
      </c>
      <c r="AT157" t="s">
        <v>3137</v>
      </c>
      <c r="AU157">
        <v>2020</v>
      </c>
      <c r="AV157">
        <v>192</v>
      </c>
      <c r="AW157">
        <v>2</v>
      </c>
      <c r="AX157" t="s">
        <v>74</v>
      </c>
      <c r="AY157" t="s">
        <v>74</v>
      </c>
      <c r="AZ157" t="s">
        <v>74</v>
      </c>
      <c r="BA157" t="s">
        <v>74</v>
      </c>
      <c r="BB157" t="s">
        <v>74</v>
      </c>
      <c r="BC157" t="s">
        <v>74</v>
      </c>
      <c r="BD157">
        <v>86</v>
      </c>
      <c r="BE157" t="s">
        <v>3138</v>
      </c>
      <c r="BF157" t="str">
        <f>HYPERLINK("http://dx.doi.org/10.1007/s10661-019-8044-5","http://dx.doi.org/10.1007/s10661-019-8044-5")</f>
        <v>http://dx.doi.org/10.1007/s10661-019-8044-5</v>
      </c>
      <c r="BG157" t="s">
        <v>74</v>
      </c>
      <c r="BH157" t="s">
        <v>74</v>
      </c>
      <c r="BI157">
        <v>21</v>
      </c>
      <c r="BJ157" t="s">
        <v>397</v>
      </c>
      <c r="BK157" t="s">
        <v>98</v>
      </c>
      <c r="BL157" t="s">
        <v>126</v>
      </c>
      <c r="BM157" t="s">
        <v>3139</v>
      </c>
      <c r="BN157">
        <v>31900668</v>
      </c>
      <c r="BO157" t="s">
        <v>74</v>
      </c>
      <c r="BP157" t="s">
        <v>74</v>
      </c>
      <c r="BQ157" t="s">
        <v>74</v>
      </c>
      <c r="BR157" t="s">
        <v>102</v>
      </c>
      <c r="BS157" t="s">
        <v>3140</v>
      </c>
      <c r="BT157" t="str">
        <f>HYPERLINK("https%3A%2F%2Fwww.webofscience.com%2Fwos%2Fwoscc%2Ffull-record%2FWOS:000514583700004","View Full Record in Web of Science")</f>
        <v>View Full Record in Web of Science</v>
      </c>
    </row>
    <row r="158" spans="1:72" x14ac:dyDescent="0.25">
      <c r="A158" t="s">
        <v>72</v>
      </c>
      <c r="B158" t="s">
        <v>3141</v>
      </c>
      <c r="C158" t="s">
        <v>74</v>
      </c>
      <c r="D158" t="s">
        <v>74</v>
      </c>
      <c r="E158" t="s">
        <v>74</v>
      </c>
      <c r="F158" t="s">
        <v>3142</v>
      </c>
      <c r="G158" t="s">
        <v>74</v>
      </c>
      <c r="H158" t="s">
        <v>74</v>
      </c>
      <c r="I158" t="s">
        <v>3143</v>
      </c>
      <c r="J158" t="s">
        <v>3144</v>
      </c>
      <c r="K158" t="s">
        <v>74</v>
      </c>
      <c r="L158" t="s">
        <v>74</v>
      </c>
      <c r="M158" t="s">
        <v>78</v>
      </c>
      <c r="N158" t="s">
        <v>79</v>
      </c>
      <c r="O158" t="s">
        <v>74</v>
      </c>
      <c r="P158" t="s">
        <v>74</v>
      </c>
      <c r="Q158" t="s">
        <v>74</v>
      </c>
      <c r="R158" t="s">
        <v>74</v>
      </c>
      <c r="S158" t="s">
        <v>74</v>
      </c>
      <c r="T158" t="s">
        <v>74</v>
      </c>
      <c r="U158" t="s">
        <v>3145</v>
      </c>
      <c r="V158" t="s">
        <v>3146</v>
      </c>
      <c r="W158" t="s">
        <v>3147</v>
      </c>
      <c r="X158" t="s">
        <v>3148</v>
      </c>
      <c r="Y158" t="s">
        <v>3149</v>
      </c>
      <c r="Z158" t="s">
        <v>3150</v>
      </c>
      <c r="AA158" t="s">
        <v>3151</v>
      </c>
      <c r="AB158" t="s">
        <v>3152</v>
      </c>
      <c r="AC158" t="s">
        <v>74</v>
      </c>
      <c r="AD158" t="s">
        <v>74</v>
      </c>
      <c r="AE158" t="s">
        <v>74</v>
      </c>
      <c r="AF158" t="s">
        <v>74</v>
      </c>
      <c r="AG158">
        <v>55</v>
      </c>
      <c r="AH158">
        <v>1</v>
      </c>
      <c r="AI158">
        <v>1</v>
      </c>
      <c r="AJ158">
        <v>0</v>
      </c>
      <c r="AK158">
        <v>9</v>
      </c>
      <c r="AL158" t="s">
        <v>3153</v>
      </c>
      <c r="AM158" t="s">
        <v>3154</v>
      </c>
      <c r="AN158" t="s">
        <v>3155</v>
      </c>
      <c r="AO158" t="s">
        <v>3156</v>
      </c>
      <c r="AP158" t="s">
        <v>3157</v>
      </c>
      <c r="AQ158" t="s">
        <v>74</v>
      </c>
      <c r="AR158" t="s">
        <v>3158</v>
      </c>
      <c r="AS158" t="s">
        <v>3159</v>
      </c>
      <c r="AT158" t="s">
        <v>3160</v>
      </c>
      <c r="AU158">
        <v>2015</v>
      </c>
      <c r="AV158">
        <v>92</v>
      </c>
      <c r="AW158">
        <v>2</v>
      </c>
      <c r="AX158" t="s">
        <v>74</v>
      </c>
      <c r="AY158" t="s">
        <v>74</v>
      </c>
      <c r="AZ158" t="s">
        <v>74</v>
      </c>
      <c r="BA158" t="s">
        <v>74</v>
      </c>
      <c r="BB158" t="s">
        <v>74</v>
      </c>
      <c r="BC158" t="s">
        <v>74</v>
      </c>
      <c r="BD158">
        <v>23304</v>
      </c>
      <c r="BE158" t="s">
        <v>3161</v>
      </c>
      <c r="BF158" t="str">
        <f>HYPERLINK("http://dx.doi.org/10.1103/PhysRevE.92.023304","http://dx.doi.org/10.1103/PhysRevE.92.023304")</f>
        <v>http://dx.doi.org/10.1103/PhysRevE.92.023304</v>
      </c>
      <c r="BG158" t="s">
        <v>74</v>
      </c>
      <c r="BH158" t="s">
        <v>74</v>
      </c>
      <c r="BI158">
        <v>11</v>
      </c>
      <c r="BJ158" t="s">
        <v>3162</v>
      </c>
      <c r="BK158" t="s">
        <v>98</v>
      </c>
      <c r="BL158" t="s">
        <v>3163</v>
      </c>
      <c r="BM158" t="s">
        <v>3164</v>
      </c>
      <c r="BN158">
        <v>26382543</v>
      </c>
      <c r="BO158" t="s">
        <v>652</v>
      </c>
      <c r="BP158" t="s">
        <v>74</v>
      </c>
      <c r="BQ158" t="s">
        <v>74</v>
      </c>
      <c r="BR158" t="s">
        <v>102</v>
      </c>
      <c r="BS158" t="s">
        <v>3165</v>
      </c>
      <c r="BT158" t="str">
        <f>HYPERLINK("https%3A%2F%2Fwww.webofscience.com%2Fwos%2Fwoscc%2Ffull-record%2FWOS:000359868100012","View Full Record in Web of Science")</f>
        <v>View Full Record in Web of Science</v>
      </c>
    </row>
    <row r="159" spans="1:72" x14ac:dyDescent="0.25">
      <c r="A159" t="s">
        <v>72</v>
      </c>
      <c r="B159" t="s">
        <v>3166</v>
      </c>
      <c r="C159" t="s">
        <v>74</v>
      </c>
      <c r="D159" t="s">
        <v>74</v>
      </c>
      <c r="E159" t="s">
        <v>74</v>
      </c>
      <c r="F159" t="s">
        <v>3167</v>
      </c>
      <c r="G159" t="s">
        <v>74</v>
      </c>
      <c r="H159" t="s">
        <v>74</v>
      </c>
      <c r="I159" t="s">
        <v>3168</v>
      </c>
      <c r="J159" t="s">
        <v>2975</v>
      </c>
      <c r="K159" t="s">
        <v>74</v>
      </c>
      <c r="L159" t="s">
        <v>74</v>
      </c>
      <c r="M159" t="s">
        <v>78</v>
      </c>
      <c r="N159" t="s">
        <v>79</v>
      </c>
      <c r="O159" t="s">
        <v>74</v>
      </c>
      <c r="P159" t="s">
        <v>74</v>
      </c>
      <c r="Q159" t="s">
        <v>74</v>
      </c>
      <c r="R159" t="s">
        <v>74</v>
      </c>
      <c r="S159" t="s">
        <v>74</v>
      </c>
      <c r="T159" t="s">
        <v>3169</v>
      </c>
      <c r="U159" t="s">
        <v>3170</v>
      </c>
      <c r="V159" t="s">
        <v>3171</v>
      </c>
      <c r="W159" t="s">
        <v>3172</v>
      </c>
      <c r="X159" t="s">
        <v>3173</v>
      </c>
      <c r="Y159" t="s">
        <v>3174</v>
      </c>
      <c r="Z159" t="s">
        <v>3175</v>
      </c>
      <c r="AA159" t="s">
        <v>3176</v>
      </c>
      <c r="AB159" t="s">
        <v>74</v>
      </c>
      <c r="AC159" t="s">
        <v>3177</v>
      </c>
      <c r="AD159" t="s">
        <v>3177</v>
      </c>
      <c r="AE159" t="s">
        <v>3178</v>
      </c>
      <c r="AF159" t="s">
        <v>74</v>
      </c>
      <c r="AG159">
        <v>73</v>
      </c>
      <c r="AH159">
        <v>0</v>
      </c>
      <c r="AI159">
        <v>0</v>
      </c>
      <c r="AJ159">
        <v>3</v>
      </c>
      <c r="AK159">
        <v>3</v>
      </c>
      <c r="AL159" t="s">
        <v>274</v>
      </c>
      <c r="AM159" t="s">
        <v>117</v>
      </c>
      <c r="AN159" t="s">
        <v>275</v>
      </c>
      <c r="AO159" t="s">
        <v>2986</v>
      </c>
      <c r="AP159" t="s">
        <v>2987</v>
      </c>
      <c r="AQ159" t="s">
        <v>74</v>
      </c>
      <c r="AR159" t="s">
        <v>2988</v>
      </c>
      <c r="AS159" t="s">
        <v>2989</v>
      </c>
      <c r="AT159" t="s">
        <v>148</v>
      </c>
      <c r="AU159">
        <v>2023</v>
      </c>
      <c r="AV159">
        <v>160</v>
      </c>
      <c r="AW159" t="s">
        <v>74</v>
      </c>
      <c r="AX159" t="s">
        <v>74</v>
      </c>
      <c r="AY159" t="s">
        <v>74</v>
      </c>
      <c r="AZ159" t="s">
        <v>74</v>
      </c>
      <c r="BA159" t="s">
        <v>74</v>
      </c>
      <c r="BB159">
        <v>75</v>
      </c>
      <c r="BC159">
        <v>87</v>
      </c>
      <c r="BD159" t="s">
        <v>74</v>
      </c>
      <c r="BE159" t="s">
        <v>3179</v>
      </c>
      <c r="BF159" t="str">
        <f>HYPERLINK("http://dx.doi.org/10.1016/j.sajb.2023.06.057","http://dx.doi.org/10.1016/j.sajb.2023.06.057")</f>
        <v>http://dx.doi.org/10.1016/j.sajb.2023.06.057</v>
      </c>
      <c r="BG159" t="s">
        <v>74</v>
      </c>
      <c r="BH159" t="s">
        <v>74</v>
      </c>
      <c r="BI159">
        <v>13</v>
      </c>
      <c r="BJ159" t="s">
        <v>150</v>
      </c>
      <c r="BK159" t="s">
        <v>98</v>
      </c>
      <c r="BL159" t="s">
        <v>150</v>
      </c>
      <c r="BM159" t="s">
        <v>3180</v>
      </c>
      <c r="BN159" t="s">
        <v>74</v>
      </c>
      <c r="BO159" t="s">
        <v>74</v>
      </c>
      <c r="BP159" t="s">
        <v>74</v>
      </c>
      <c r="BQ159" t="s">
        <v>74</v>
      </c>
      <c r="BR159" t="s">
        <v>102</v>
      </c>
      <c r="BS159" t="s">
        <v>3181</v>
      </c>
      <c r="BT159" t="str">
        <f>HYPERLINK("https%3A%2F%2Fwww.webofscience.com%2Fwos%2Fwoscc%2Ffull-record%2FWOS:001040281300001","View Full Record in Web of Science")</f>
        <v>View Full Record in Web of Science</v>
      </c>
    </row>
    <row r="160" spans="1:72" x14ac:dyDescent="0.25">
      <c r="A160" t="s">
        <v>72</v>
      </c>
      <c r="B160" t="s">
        <v>3182</v>
      </c>
      <c r="C160" t="s">
        <v>74</v>
      </c>
      <c r="D160" t="s">
        <v>74</v>
      </c>
      <c r="E160" t="s">
        <v>74</v>
      </c>
      <c r="F160" t="s">
        <v>3183</v>
      </c>
      <c r="G160" t="s">
        <v>74</v>
      </c>
      <c r="H160" t="s">
        <v>74</v>
      </c>
      <c r="I160" t="s">
        <v>3184</v>
      </c>
      <c r="J160" t="s">
        <v>582</v>
      </c>
      <c r="K160" t="s">
        <v>74</v>
      </c>
      <c r="L160" t="s">
        <v>74</v>
      </c>
      <c r="M160" t="s">
        <v>78</v>
      </c>
      <c r="N160" t="s">
        <v>79</v>
      </c>
      <c r="O160" t="s">
        <v>74</v>
      </c>
      <c r="P160" t="s">
        <v>74</v>
      </c>
      <c r="Q160" t="s">
        <v>74</v>
      </c>
      <c r="R160" t="s">
        <v>74</v>
      </c>
      <c r="S160" t="s">
        <v>74</v>
      </c>
      <c r="T160" t="s">
        <v>3185</v>
      </c>
      <c r="U160" t="s">
        <v>3186</v>
      </c>
      <c r="V160" t="s">
        <v>3187</v>
      </c>
      <c r="W160" t="s">
        <v>3188</v>
      </c>
      <c r="X160" t="s">
        <v>3189</v>
      </c>
      <c r="Y160" t="s">
        <v>3190</v>
      </c>
      <c r="Z160" t="s">
        <v>3191</v>
      </c>
      <c r="AA160" t="s">
        <v>3192</v>
      </c>
      <c r="AB160" t="s">
        <v>3193</v>
      </c>
      <c r="AC160" t="s">
        <v>3194</v>
      </c>
      <c r="AD160" t="s">
        <v>3195</v>
      </c>
      <c r="AE160" t="s">
        <v>3196</v>
      </c>
      <c r="AF160" t="s">
        <v>74</v>
      </c>
      <c r="AG160">
        <v>121</v>
      </c>
      <c r="AH160">
        <v>0</v>
      </c>
      <c r="AI160">
        <v>0</v>
      </c>
      <c r="AJ160">
        <v>5</v>
      </c>
      <c r="AK160">
        <v>5</v>
      </c>
      <c r="AL160" t="s">
        <v>587</v>
      </c>
      <c r="AM160" t="s">
        <v>588</v>
      </c>
      <c r="AN160" t="s">
        <v>589</v>
      </c>
      <c r="AO160" t="s">
        <v>590</v>
      </c>
      <c r="AP160" t="s">
        <v>591</v>
      </c>
      <c r="AQ160" t="s">
        <v>74</v>
      </c>
      <c r="AR160" t="s">
        <v>592</v>
      </c>
      <c r="AS160" t="s">
        <v>593</v>
      </c>
      <c r="AT160" t="s">
        <v>95</v>
      </c>
      <c r="AU160">
        <v>2023</v>
      </c>
      <c r="AV160">
        <v>73</v>
      </c>
      <c r="AW160" t="s">
        <v>74</v>
      </c>
      <c r="AX160" t="s">
        <v>74</v>
      </c>
      <c r="AY160" t="s">
        <v>74</v>
      </c>
      <c r="AZ160" t="s">
        <v>74</v>
      </c>
      <c r="BA160" t="s">
        <v>74</v>
      </c>
      <c r="BB160" t="s">
        <v>74</v>
      </c>
      <c r="BC160" t="s">
        <v>74</v>
      </c>
      <c r="BD160">
        <v>126406</v>
      </c>
      <c r="BE160" t="s">
        <v>3197</v>
      </c>
      <c r="BF160" t="str">
        <f>HYPERLINK("http://dx.doi.org/10.1016/j.jnc.2023.126406","http://dx.doi.org/10.1016/j.jnc.2023.126406")</f>
        <v>http://dx.doi.org/10.1016/j.jnc.2023.126406</v>
      </c>
      <c r="BG160" t="s">
        <v>74</v>
      </c>
      <c r="BH160" t="s">
        <v>1973</v>
      </c>
      <c r="BI160">
        <v>21</v>
      </c>
      <c r="BJ160" t="s">
        <v>596</v>
      </c>
      <c r="BK160" t="s">
        <v>98</v>
      </c>
      <c r="BL160" t="s">
        <v>304</v>
      </c>
      <c r="BM160" t="s">
        <v>3198</v>
      </c>
      <c r="BN160" t="s">
        <v>74</v>
      </c>
      <c r="BO160" t="s">
        <v>652</v>
      </c>
      <c r="BP160" t="s">
        <v>74</v>
      </c>
      <c r="BQ160" t="s">
        <v>74</v>
      </c>
      <c r="BR160" t="s">
        <v>102</v>
      </c>
      <c r="BS160" t="s">
        <v>3199</v>
      </c>
      <c r="BT160" t="str">
        <f>HYPERLINK("https%3A%2F%2Fwww.webofscience.com%2Fwos%2Fwoscc%2Ffull-record%2FWOS:000983814500001","View Full Record in Web of Science")</f>
        <v>View Full Record in Web of Science</v>
      </c>
    </row>
    <row r="161" spans="1:72" x14ac:dyDescent="0.25">
      <c r="A161" t="s">
        <v>72</v>
      </c>
      <c r="B161" t="s">
        <v>3200</v>
      </c>
      <c r="C161" t="s">
        <v>74</v>
      </c>
      <c r="D161" t="s">
        <v>74</v>
      </c>
      <c r="E161" t="s">
        <v>74</v>
      </c>
      <c r="F161" t="s">
        <v>3201</v>
      </c>
      <c r="G161" t="s">
        <v>74</v>
      </c>
      <c r="H161" t="s">
        <v>74</v>
      </c>
      <c r="I161" t="s">
        <v>3202</v>
      </c>
      <c r="J161" t="s">
        <v>1420</v>
      </c>
      <c r="K161" t="s">
        <v>74</v>
      </c>
      <c r="L161" t="s">
        <v>74</v>
      </c>
      <c r="M161" t="s">
        <v>78</v>
      </c>
      <c r="N161" t="s">
        <v>79</v>
      </c>
      <c r="O161" t="s">
        <v>74</v>
      </c>
      <c r="P161" t="s">
        <v>74</v>
      </c>
      <c r="Q161" t="s">
        <v>74</v>
      </c>
      <c r="R161" t="s">
        <v>74</v>
      </c>
      <c r="S161" t="s">
        <v>74</v>
      </c>
      <c r="T161" t="s">
        <v>3203</v>
      </c>
      <c r="U161" t="s">
        <v>74</v>
      </c>
      <c r="V161" t="s">
        <v>3204</v>
      </c>
      <c r="W161" t="s">
        <v>3205</v>
      </c>
      <c r="X161" t="s">
        <v>3206</v>
      </c>
      <c r="Y161" t="s">
        <v>3207</v>
      </c>
      <c r="Z161" t="s">
        <v>3208</v>
      </c>
      <c r="AA161" t="s">
        <v>74</v>
      </c>
      <c r="AB161" t="s">
        <v>3209</v>
      </c>
      <c r="AC161" t="s">
        <v>3210</v>
      </c>
      <c r="AD161" t="s">
        <v>3211</v>
      </c>
      <c r="AE161" t="s">
        <v>3212</v>
      </c>
      <c r="AF161" t="s">
        <v>74</v>
      </c>
      <c r="AG161">
        <v>61</v>
      </c>
      <c r="AH161">
        <v>15</v>
      </c>
      <c r="AI161">
        <v>15</v>
      </c>
      <c r="AJ161">
        <v>0</v>
      </c>
      <c r="AK161">
        <v>3</v>
      </c>
      <c r="AL161" t="s">
        <v>274</v>
      </c>
      <c r="AM161" t="s">
        <v>117</v>
      </c>
      <c r="AN161" t="s">
        <v>275</v>
      </c>
      <c r="AO161" t="s">
        <v>1433</v>
      </c>
      <c r="AP161" t="s">
        <v>1434</v>
      </c>
      <c r="AQ161" t="s">
        <v>74</v>
      </c>
      <c r="AR161" t="s">
        <v>1435</v>
      </c>
      <c r="AS161" t="s">
        <v>1436</v>
      </c>
      <c r="AT161" t="s">
        <v>647</v>
      </c>
      <c r="AU161">
        <v>2021</v>
      </c>
      <c r="AV161">
        <v>28</v>
      </c>
      <c r="AW161">
        <v>4</v>
      </c>
      <c r="AX161" t="s">
        <v>74</v>
      </c>
      <c r="AY161" t="s">
        <v>74</v>
      </c>
      <c r="AZ161" t="s">
        <v>74</v>
      </c>
      <c r="BA161" t="s">
        <v>74</v>
      </c>
      <c r="BB161">
        <v>2109</v>
      </c>
      <c r="BC161">
        <v>2122</v>
      </c>
      <c r="BD161" t="s">
        <v>74</v>
      </c>
      <c r="BE161" t="s">
        <v>3213</v>
      </c>
      <c r="BF161" t="str">
        <f>HYPERLINK("http://dx.doi.org/10.1016/j.sjbs.2021.01.054","http://dx.doi.org/10.1016/j.sjbs.2021.01.054")</f>
        <v>http://dx.doi.org/10.1016/j.sjbs.2021.01.054</v>
      </c>
      <c r="BG161" t="s">
        <v>74</v>
      </c>
      <c r="BH161" t="s">
        <v>813</v>
      </c>
      <c r="BI161">
        <v>14</v>
      </c>
      <c r="BJ161" t="s">
        <v>1116</v>
      </c>
      <c r="BK161" t="s">
        <v>98</v>
      </c>
      <c r="BL161" t="s">
        <v>1117</v>
      </c>
      <c r="BM161" t="s">
        <v>1438</v>
      </c>
      <c r="BN161">
        <v>33911927</v>
      </c>
      <c r="BO161" t="s">
        <v>855</v>
      </c>
      <c r="BP161" t="s">
        <v>74</v>
      </c>
      <c r="BQ161" t="s">
        <v>74</v>
      </c>
      <c r="BR161" t="s">
        <v>102</v>
      </c>
      <c r="BS161" t="s">
        <v>3214</v>
      </c>
      <c r="BT161" t="str">
        <f>HYPERLINK("https%3A%2F%2Fwww.webofscience.com%2Fwos%2Fwoscc%2Ffull-record%2FWOS:000637158500010","View Full Record in Web of Science")</f>
        <v>View Full Record in Web of Science</v>
      </c>
    </row>
    <row r="162" spans="1:72" x14ac:dyDescent="0.25">
      <c r="A162" t="s">
        <v>72</v>
      </c>
      <c r="B162" t="s">
        <v>3215</v>
      </c>
      <c r="C162" t="s">
        <v>74</v>
      </c>
      <c r="D162" t="s">
        <v>74</v>
      </c>
      <c r="E162" t="s">
        <v>74</v>
      </c>
      <c r="F162" t="s">
        <v>3216</v>
      </c>
      <c r="G162" t="s">
        <v>74</v>
      </c>
      <c r="H162" t="s">
        <v>74</v>
      </c>
      <c r="I162" t="s">
        <v>3217</v>
      </c>
      <c r="J162" t="s">
        <v>3218</v>
      </c>
      <c r="K162" t="s">
        <v>74</v>
      </c>
      <c r="L162" t="s">
        <v>74</v>
      </c>
      <c r="M162" t="s">
        <v>78</v>
      </c>
      <c r="N162" t="s">
        <v>79</v>
      </c>
      <c r="O162" t="s">
        <v>74</v>
      </c>
      <c r="P162" t="s">
        <v>74</v>
      </c>
      <c r="Q162" t="s">
        <v>74</v>
      </c>
      <c r="R162" t="s">
        <v>74</v>
      </c>
      <c r="S162" t="s">
        <v>74</v>
      </c>
      <c r="T162" t="s">
        <v>3219</v>
      </c>
      <c r="U162" t="s">
        <v>3220</v>
      </c>
      <c r="V162" t="s">
        <v>3221</v>
      </c>
      <c r="W162" t="s">
        <v>3222</v>
      </c>
      <c r="X162" t="s">
        <v>3223</v>
      </c>
      <c r="Y162" t="s">
        <v>3224</v>
      </c>
      <c r="Z162" t="s">
        <v>3225</v>
      </c>
      <c r="AA162" t="s">
        <v>74</v>
      </c>
      <c r="AB162" t="s">
        <v>74</v>
      </c>
      <c r="AC162" t="s">
        <v>74</v>
      </c>
      <c r="AD162" t="s">
        <v>74</v>
      </c>
      <c r="AE162" t="s">
        <v>74</v>
      </c>
      <c r="AF162" t="s">
        <v>74</v>
      </c>
      <c r="AG162">
        <v>61</v>
      </c>
      <c r="AH162">
        <v>3</v>
      </c>
      <c r="AI162">
        <v>3</v>
      </c>
      <c r="AJ162">
        <v>1</v>
      </c>
      <c r="AK162">
        <v>6</v>
      </c>
      <c r="AL162" t="s">
        <v>2572</v>
      </c>
      <c r="AM162" t="s">
        <v>2036</v>
      </c>
      <c r="AN162" t="s">
        <v>2573</v>
      </c>
      <c r="AO162" t="s">
        <v>3226</v>
      </c>
      <c r="AP162" t="s">
        <v>74</v>
      </c>
      <c r="AQ162" t="s">
        <v>74</v>
      </c>
      <c r="AR162" t="s">
        <v>3227</v>
      </c>
      <c r="AS162" t="s">
        <v>3228</v>
      </c>
      <c r="AT162" t="s">
        <v>3229</v>
      </c>
      <c r="AU162">
        <v>2022</v>
      </c>
      <c r="AV162">
        <v>10</v>
      </c>
      <c r="AW162" t="s">
        <v>74</v>
      </c>
      <c r="AX162" t="s">
        <v>74</v>
      </c>
      <c r="AY162" t="s">
        <v>74</v>
      </c>
      <c r="AZ162" t="s">
        <v>74</v>
      </c>
      <c r="BA162" t="s">
        <v>74</v>
      </c>
      <c r="BB162" t="s">
        <v>74</v>
      </c>
      <c r="BC162" t="s">
        <v>74</v>
      </c>
      <c r="BD162">
        <v>814966</v>
      </c>
      <c r="BE162" t="s">
        <v>3230</v>
      </c>
      <c r="BF162" t="str">
        <f>HYPERLINK("http://dx.doi.org/10.3389/fevo.2022.814966","http://dx.doi.org/10.3389/fevo.2022.814966")</f>
        <v>http://dx.doi.org/10.3389/fevo.2022.814966</v>
      </c>
      <c r="BG162" t="s">
        <v>74</v>
      </c>
      <c r="BH162" t="s">
        <v>74</v>
      </c>
      <c r="BI162">
        <v>9</v>
      </c>
      <c r="BJ162" t="s">
        <v>125</v>
      </c>
      <c r="BK162" t="s">
        <v>98</v>
      </c>
      <c r="BL162" t="s">
        <v>126</v>
      </c>
      <c r="BM162" t="s">
        <v>3231</v>
      </c>
      <c r="BN162" t="s">
        <v>74</v>
      </c>
      <c r="BO162" t="s">
        <v>423</v>
      </c>
      <c r="BP162" t="s">
        <v>74</v>
      </c>
      <c r="BQ162" t="s">
        <v>74</v>
      </c>
      <c r="BR162" t="s">
        <v>102</v>
      </c>
      <c r="BS162" t="s">
        <v>3232</v>
      </c>
      <c r="BT162" t="str">
        <f>HYPERLINK("https%3A%2F%2Fwww.webofscience.com%2Fwos%2Fwoscc%2Ffull-record%2FWOS:000772586900001","View Full Record in Web of Science")</f>
        <v>View Full Record in Web of Science</v>
      </c>
    </row>
    <row r="163" spans="1:72" x14ac:dyDescent="0.25">
      <c r="A163" t="s">
        <v>72</v>
      </c>
      <c r="B163" t="s">
        <v>3233</v>
      </c>
      <c r="C163" t="s">
        <v>74</v>
      </c>
      <c r="D163" t="s">
        <v>74</v>
      </c>
      <c r="E163" t="s">
        <v>74</v>
      </c>
      <c r="F163" t="s">
        <v>3234</v>
      </c>
      <c r="G163" t="s">
        <v>74</v>
      </c>
      <c r="H163" t="s">
        <v>74</v>
      </c>
      <c r="I163" t="s">
        <v>3235</v>
      </c>
      <c r="J163" t="s">
        <v>3236</v>
      </c>
      <c r="K163" t="s">
        <v>74</v>
      </c>
      <c r="L163" t="s">
        <v>74</v>
      </c>
      <c r="M163" t="s">
        <v>78</v>
      </c>
      <c r="N163" t="s">
        <v>79</v>
      </c>
      <c r="O163" t="s">
        <v>74</v>
      </c>
      <c r="P163" t="s">
        <v>74</v>
      </c>
      <c r="Q163" t="s">
        <v>74</v>
      </c>
      <c r="R163" t="s">
        <v>74</v>
      </c>
      <c r="S163" t="s">
        <v>74</v>
      </c>
      <c r="T163" t="s">
        <v>74</v>
      </c>
      <c r="U163" t="s">
        <v>3237</v>
      </c>
      <c r="V163" t="s">
        <v>3238</v>
      </c>
      <c r="W163" t="s">
        <v>3239</v>
      </c>
      <c r="X163" t="s">
        <v>3240</v>
      </c>
      <c r="Y163" t="s">
        <v>3241</v>
      </c>
      <c r="Z163" t="s">
        <v>3242</v>
      </c>
      <c r="AA163" t="s">
        <v>3243</v>
      </c>
      <c r="AB163" t="s">
        <v>3244</v>
      </c>
      <c r="AC163" t="s">
        <v>3245</v>
      </c>
      <c r="AD163" t="s">
        <v>3245</v>
      </c>
      <c r="AE163" t="s">
        <v>3246</v>
      </c>
      <c r="AF163" t="s">
        <v>74</v>
      </c>
      <c r="AG163">
        <v>42</v>
      </c>
      <c r="AH163">
        <v>1</v>
      </c>
      <c r="AI163">
        <v>1</v>
      </c>
      <c r="AJ163">
        <v>1</v>
      </c>
      <c r="AK163">
        <v>8</v>
      </c>
      <c r="AL163" t="s">
        <v>3247</v>
      </c>
      <c r="AM163" t="s">
        <v>3248</v>
      </c>
      <c r="AN163" t="s">
        <v>3249</v>
      </c>
      <c r="AO163" t="s">
        <v>3250</v>
      </c>
      <c r="AP163" t="s">
        <v>74</v>
      </c>
      <c r="AQ163" t="s">
        <v>74</v>
      </c>
      <c r="AR163" t="s">
        <v>3236</v>
      </c>
      <c r="AS163" t="s">
        <v>3251</v>
      </c>
      <c r="AT163" t="s">
        <v>95</v>
      </c>
      <c r="AU163">
        <v>2022</v>
      </c>
      <c r="AV163">
        <v>6</v>
      </c>
      <c r="AW163">
        <v>6</v>
      </c>
      <c r="AX163" t="s">
        <v>74</v>
      </c>
      <c r="AY163" t="s">
        <v>74</v>
      </c>
      <c r="AZ163" t="s">
        <v>74</v>
      </c>
      <c r="BA163" t="s">
        <v>74</v>
      </c>
      <c r="BB163" t="s">
        <v>74</v>
      </c>
      <c r="BC163" t="s">
        <v>74</v>
      </c>
      <c r="BD163" t="s">
        <v>3252</v>
      </c>
      <c r="BE163" t="s">
        <v>3253</v>
      </c>
      <c r="BF163" t="str">
        <f>HYPERLINK("http://dx.doi.org/10.1029/2021GH000477","http://dx.doi.org/10.1029/2021GH000477")</f>
        <v>http://dx.doi.org/10.1029/2021GH000477</v>
      </c>
      <c r="BG163" t="s">
        <v>74</v>
      </c>
      <c r="BH163" t="s">
        <v>74</v>
      </c>
      <c r="BI163">
        <v>11</v>
      </c>
      <c r="BJ163" t="s">
        <v>3254</v>
      </c>
      <c r="BK163" t="s">
        <v>98</v>
      </c>
      <c r="BL163" t="s">
        <v>3255</v>
      </c>
      <c r="BM163" t="s">
        <v>3256</v>
      </c>
      <c r="BN163">
        <v>35769847</v>
      </c>
      <c r="BO163" t="s">
        <v>3257</v>
      </c>
      <c r="BP163" t="s">
        <v>74</v>
      </c>
      <c r="BQ163" t="s">
        <v>74</v>
      </c>
      <c r="BR163" t="s">
        <v>102</v>
      </c>
      <c r="BS163" t="s">
        <v>3258</v>
      </c>
      <c r="BT163" t="str">
        <f>HYPERLINK("https%3A%2F%2Fwww.webofscience.com%2Fwos%2Fwoscc%2Ffull-record%2FWOS:000814052800001","View Full Record in Web of Science")</f>
        <v>View Full Record in Web of Science</v>
      </c>
    </row>
    <row r="164" spans="1:72" x14ac:dyDescent="0.25">
      <c r="A164" t="s">
        <v>72</v>
      </c>
      <c r="B164" t="s">
        <v>3259</v>
      </c>
      <c r="C164" t="s">
        <v>74</v>
      </c>
      <c r="D164" t="s">
        <v>74</v>
      </c>
      <c r="E164" t="s">
        <v>74</v>
      </c>
      <c r="F164" t="s">
        <v>3260</v>
      </c>
      <c r="G164" t="s">
        <v>74</v>
      </c>
      <c r="H164" t="s">
        <v>74</v>
      </c>
      <c r="I164" t="s">
        <v>3261</v>
      </c>
      <c r="J164" t="s">
        <v>3262</v>
      </c>
      <c r="K164" t="s">
        <v>74</v>
      </c>
      <c r="L164" t="s">
        <v>74</v>
      </c>
      <c r="M164" t="s">
        <v>78</v>
      </c>
      <c r="N164" t="s">
        <v>79</v>
      </c>
      <c r="O164" t="s">
        <v>74</v>
      </c>
      <c r="P164" t="s">
        <v>74</v>
      </c>
      <c r="Q164" t="s">
        <v>74</v>
      </c>
      <c r="R164" t="s">
        <v>74</v>
      </c>
      <c r="S164" t="s">
        <v>74</v>
      </c>
      <c r="T164" t="s">
        <v>3263</v>
      </c>
      <c r="U164" t="s">
        <v>3264</v>
      </c>
      <c r="V164" t="s">
        <v>3265</v>
      </c>
      <c r="W164" t="s">
        <v>3266</v>
      </c>
      <c r="X164" t="s">
        <v>3240</v>
      </c>
      <c r="Y164" t="s">
        <v>3267</v>
      </c>
      <c r="Z164" t="s">
        <v>3242</v>
      </c>
      <c r="AA164" t="s">
        <v>3243</v>
      </c>
      <c r="AB164" t="s">
        <v>3268</v>
      </c>
      <c r="AC164" t="s">
        <v>3269</v>
      </c>
      <c r="AD164" t="s">
        <v>3270</v>
      </c>
      <c r="AE164" t="s">
        <v>3271</v>
      </c>
      <c r="AF164" t="s">
        <v>74</v>
      </c>
      <c r="AG164">
        <v>68</v>
      </c>
      <c r="AH164">
        <v>5</v>
      </c>
      <c r="AI164">
        <v>5</v>
      </c>
      <c r="AJ164">
        <v>1</v>
      </c>
      <c r="AK164">
        <v>9</v>
      </c>
      <c r="AL164" t="s">
        <v>3272</v>
      </c>
      <c r="AM164" t="s">
        <v>199</v>
      </c>
      <c r="AN164" t="s">
        <v>3273</v>
      </c>
      <c r="AO164" t="s">
        <v>74</v>
      </c>
      <c r="AP164" t="s">
        <v>3274</v>
      </c>
      <c r="AQ164" t="s">
        <v>74</v>
      </c>
      <c r="AR164" t="s">
        <v>3275</v>
      </c>
      <c r="AS164" t="s">
        <v>3276</v>
      </c>
      <c r="AT164" t="s">
        <v>3277</v>
      </c>
      <c r="AU164">
        <v>2021</v>
      </c>
      <c r="AV164">
        <v>21</v>
      </c>
      <c r="AW164">
        <v>1</v>
      </c>
      <c r="AX164" t="s">
        <v>74</v>
      </c>
      <c r="AY164" t="s">
        <v>74</v>
      </c>
      <c r="AZ164" t="s">
        <v>74</v>
      </c>
      <c r="BA164" t="s">
        <v>74</v>
      </c>
      <c r="BB164" t="s">
        <v>74</v>
      </c>
      <c r="BC164" t="s">
        <v>74</v>
      </c>
      <c r="BD164">
        <v>1226</v>
      </c>
      <c r="BE164" t="s">
        <v>3278</v>
      </c>
      <c r="BF164" t="str">
        <f>HYPERLINK("http://dx.doi.org/10.1186/s12879-021-06908-9","http://dx.doi.org/10.1186/s12879-021-06908-9")</f>
        <v>http://dx.doi.org/10.1186/s12879-021-06908-9</v>
      </c>
      <c r="BG164" t="s">
        <v>74</v>
      </c>
      <c r="BH164" t="s">
        <v>74</v>
      </c>
      <c r="BI164">
        <v>15</v>
      </c>
      <c r="BJ164" t="s">
        <v>3279</v>
      </c>
      <c r="BK164" t="s">
        <v>1196</v>
      </c>
      <c r="BL164" t="s">
        <v>3279</v>
      </c>
      <c r="BM164" t="s">
        <v>3280</v>
      </c>
      <c r="BN164">
        <v>34876036</v>
      </c>
      <c r="BO164" t="s">
        <v>2360</v>
      </c>
      <c r="BP164" t="s">
        <v>74</v>
      </c>
      <c r="BQ164" t="s">
        <v>74</v>
      </c>
      <c r="BR164" t="s">
        <v>102</v>
      </c>
      <c r="BS164" t="s">
        <v>3281</v>
      </c>
      <c r="BT164" t="str">
        <f>HYPERLINK("https%3A%2F%2Fwww.webofscience.com%2Fwos%2Fwoscc%2Ffull-record%2FWOS:000727859800013","View Full Record in Web of Science")</f>
        <v>View Full Record in Web of Science</v>
      </c>
    </row>
    <row r="165" spans="1:72" x14ac:dyDescent="0.25">
      <c r="A165" t="s">
        <v>72</v>
      </c>
      <c r="B165" t="s">
        <v>3282</v>
      </c>
      <c r="C165" t="s">
        <v>74</v>
      </c>
      <c r="D165" t="s">
        <v>74</v>
      </c>
      <c r="E165" t="s">
        <v>74</v>
      </c>
      <c r="F165" t="s">
        <v>3283</v>
      </c>
      <c r="G165" t="s">
        <v>74</v>
      </c>
      <c r="H165" t="s">
        <v>74</v>
      </c>
      <c r="I165" t="s">
        <v>3284</v>
      </c>
      <c r="J165" t="s">
        <v>1751</v>
      </c>
      <c r="K165" t="s">
        <v>74</v>
      </c>
      <c r="L165" t="s">
        <v>74</v>
      </c>
      <c r="M165" t="s">
        <v>78</v>
      </c>
      <c r="N165" t="s">
        <v>79</v>
      </c>
      <c r="O165" t="s">
        <v>74</v>
      </c>
      <c r="P165" t="s">
        <v>74</v>
      </c>
      <c r="Q165" t="s">
        <v>74</v>
      </c>
      <c r="R165" t="s">
        <v>74</v>
      </c>
      <c r="S165" t="s">
        <v>74</v>
      </c>
      <c r="T165" t="s">
        <v>3285</v>
      </c>
      <c r="U165" t="s">
        <v>3286</v>
      </c>
      <c r="V165" t="s">
        <v>3287</v>
      </c>
      <c r="W165" t="s">
        <v>3288</v>
      </c>
      <c r="X165" t="s">
        <v>3289</v>
      </c>
      <c r="Y165" t="s">
        <v>3290</v>
      </c>
      <c r="Z165" t="s">
        <v>3291</v>
      </c>
      <c r="AA165" t="s">
        <v>3292</v>
      </c>
      <c r="AB165" t="s">
        <v>3293</v>
      </c>
      <c r="AC165" t="s">
        <v>3294</v>
      </c>
      <c r="AD165" t="s">
        <v>3295</v>
      </c>
      <c r="AE165" t="s">
        <v>3296</v>
      </c>
      <c r="AF165" t="s">
        <v>74</v>
      </c>
      <c r="AG165">
        <v>86</v>
      </c>
      <c r="AH165">
        <v>38</v>
      </c>
      <c r="AI165">
        <v>38</v>
      </c>
      <c r="AJ165">
        <v>0</v>
      </c>
      <c r="AK165">
        <v>22</v>
      </c>
      <c r="AL165" t="s">
        <v>274</v>
      </c>
      <c r="AM165" t="s">
        <v>117</v>
      </c>
      <c r="AN165" t="s">
        <v>275</v>
      </c>
      <c r="AO165" t="s">
        <v>1762</v>
      </c>
      <c r="AP165" t="s">
        <v>1763</v>
      </c>
      <c r="AQ165" t="s">
        <v>74</v>
      </c>
      <c r="AR165" t="s">
        <v>1764</v>
      </c>
      <c r="AS165" t="s">
        <v>1765</v>
      </c>
      <c r="AT165" t="s">
        <v>228</v>
      </c>
      <c r="AU165">
        <v>2018</v>
      </c>
      <c r="AV165">
        <v>85</v>
      </c>
      <c r="AW165" t="s">
        <v>74</v>
      </c>
      <c r="AX165" t="s">
        <v>74</v>
      </c>
      <c r="AY165" t="s">
        <v>74</v>
      </c>
      <c r="AZ165" t="s">
        <v>74</v>
      </c>
      <c r="BA165" t="s">
        <v>74</v>
      </c>
      <c r="BB165">
        <v>21</v>
      </c>
      <c r="BC165">
        <v>36</v>
      </c>
      <c r="BD165" t="s">
        <v>74</v>
      </c>
      <c r="BE165" t="s">
        <v>3297</v>
      </c>
      <c r="BF165" t="str">
        <f>HYPERLINK("http://dx.doi.org/10.1016/j.ecolind.2017.10.012","http://dx.doi.org/10.1016/j.ecolind.2017.10.012")</f>
        <v>http://dx.doi.org/10.1016/j.ecolind.2017.10.012</v>
      </c>
      <c r="BG165" t="s">
        <v>74</v>
      </c>
      <c r="BH165" t="s">
        <v>74</v>
      </c>
      <c r="BI165">
        <v>16</v>
      </c>
      <c r="BJ165" t="s">
        <v>1767</v>
      </c>
      <c r="BK165" t="s">
        <v>98</v>
      </c>
      <c r="BL165" t="s">
        <v>304</v>
      </c>
      <c r="BM165" t="s">
        <v>3298</v>
      </c>
      <c r="BN165" t="s">
        <v>74</v>
      </c>
      <c r="BO165" t="s">
        <v>74</v>
      </c>
      <c r="BP165" t="s">
        <v>74</v>
      </c>
      <c r="BQ165" t="s">
        <v>74</v>
      </c>
      <c r="BR165" t="s">
        <v>102</v>
      </c>
      <c r="BS165" t="s">
        <v>3299</v>
      </c>
      <c r="BT165" t="str">
        <f>HYPERLINK("https%3A%2F%2Fwww.webofscience.com%2Fwos%2Fwoscc%2Ffull-record%2FWOS:000430634500003","View Full Record in Web of Science")</f>
        <v>View Full Record in Web of Science</v>
      </c>
    </row>
    <row r="166" spans="1:72" x14ac:dyDescent="0.25">
      <c r="A166" t="s">
        <v>72</v>
      </c>
      <c r="B166" t="s">
        <v>3300</v>
      </c>
      <c r="C166" t="s">
        <v>74</v>
      </c>
      <c r="D166" t="s">
        <v>74</v>
      </c>
      <c r="E166" t="s">
        <v>74</v>
      </c>
      <c r="F166" t="s">
        <v>3301</v>
      </c>
      <c r="G166" t="s">
        <v>74</v>
      </c>
      <c r="H166" t="s">
        <v>74</v>
      </c>
      <c r="I166" t="s">
        <v>3302</v>
      </c>
      <c r="J166" t="s">
        <v>1140</v>
      </c>
      <c r="K166" t="s">
        <v>74</v>
      </c>
      <c r="L166" t="s">
        <v>74</v>
      </c>
      <c r="M166" t="s">
        <v>78</v>
      </c>
      <c r="N166" t="s">
        <v>79</v>
      </c>
      <c r="O166" t="s">
        <v>74</v>
      </c>
      <c r="P166" t="s">
        <v>74</v>
      </c>
      <c r="Q166" t="s">
        <v>74</v>
      </c>
      <c r="R166" t="s">
        <v>74</v>
      </c>
      <c r="S166" t="s">
        <v>74</v>
      </c>
      <c r="T166" t="s">
        <v>74</v>
      </c>
      <c r="U166" t="s">
        <v>3303</v>
      </c>
      <c r="V166" t="s">
        <v>3304</v>
      </c>
      <c r="W166" t="s">
        <v>3305</v>
      </c>
      <c r="X166" t="s">
        <v>3306</v>
      </c>
      <c r="Y166" t="s">
        <v>3307</v>
      </c>
      <c r="Z166" t="s">
        <v>3208</v>
      </c>
      <c r="AA166" t="s">
        <v>3308</v>
      </c>
      <c r="AB166" t="s">
        <v>3309</v>
      </c>
      <c r="AC166" t="s">
        <v>3310</v>
      </c>
      <c r="AD166" t="s">
        <v>3311</v>
      </c>
      <c r="AE166" t="s">
        <v>3312</v>
      </c>
      <c r="AF166" t="s">
        <v>74</v>
      </c>
      <c r="AG166">
        <v>100</v>
      </c>
      <c r="AH166">
        <v>10</v>
      </c>
      <c r="AI166">
        <v>10</v>
      </c>
      <c r="AJ166">
        <v>1</v>
      </c>
      <c r="AK166">
        <v>6</v>
      </c>
      <c r="AL166" t="s">
        <v>1152</v>
      </c>
      <c r="AM166" t="s">
        <v>1153</v>
      </c>
      <c r="AN166" t="s">
        <v>1154</v>
      </c>
      <c r="AO166" t="s">
        <v>1155</v>
      </c>
      <c r="AP166" t="s">
        <v>74</v>
      </c>
      <c r="AQ166" t="s">
        <v>74</v>
      </c>
      <c r="AR166" t="s">
        <v>1140</v>
      </c>
      <c r="AS166" t="s">
        <v>1156</v>
      </c>
      <c r="AT166" t="s">
        <v>3313</v>
      </c>
      <c r="AU166">
        <v>2021</v>
      </c>
      <c r="AV166">
        <v>16</v>
      </c>
      <c r="AW166">
        <v>11</v>
      </c>
      <c r="AX166" t="s">
        <v>74</v>
      </c>
      <c r="AY166" t="s">
        <v>74</v>
      </c>
      <c r="AZ166" t="s">
        <v>74</v>
      </c>
      <c r="BA166" t="s">
        <v>74</v>
      </c>
      <c r="BB166" t="s">
        <v>74</v>
      </c>
      <c r="BC166" t="s">
        <v>74</v>
      </c>
      <c r="BD166" t="s">
        <v>3314</v>
      </c>
      <c r="BE166" t="s">
        <v>3315</v>
      </c>
      <c r="BF166" t="str">
        <f>HYPERLINK("http://dx.doi.org/10.1371/journal.pone.0259345","http://dx.doi.org/10.1371/journal.pone.0259345")</f>
        <v>http://dx.doi.org/10.1371/journal.pone.0259345</v>
      </c>
      <c r="BG166" t="s">
        <v>74</v>
      </c>
      <c r="BH166" t="s">
        <v>74</v>
      </c>
      <c r="BI166">
        <v>24</v>
      </c>
      <c r="BJ166" t="s">
        <v>178</v>
      </c>
      <c r="BK166" t="s">
        <v>98</v>
      </c>
      <c r="BL166" t="s">
        <v>179</v>
      </c>
      <c r="BM166" t="s">
        <v>3316</v>
      </c>
      <c r="BN166">
        <v>34793481</v>
      </c>
      <c r="BO166" t="s">
        <v>674</v>
      </c>
      <c r="BP166" t="s">
        <v>74</v>
      </c>
      <c r="BQ166" t="s">
        <v>74</v>
      </c>
      <c r="BR166" t="s">
        <v>102</v>
      </c>
      <c r="BS166" t="s">
        <v>3317</v>
      </c>
      <c r="BT166" t="str">
        <f>HYPERLINK("https%3A%2F%2Fwww.webofscience.com%2Fwos%2Fwoscc%2Ffull-record%2FWOS:000755319200039","View Full Record in Web of Science")</f>
        <v>View Full Record in Web of Science</v>
      </c>
    </row>
    <row r="167" spans="1:72" x14ac:dyDescent="0.25">
      <c r="A167" t="s">
        <v>72</v>
      </c>
      <c r="B167" t="s">
        <v>3318</v>
      </c>
      <c r="C167" t="s">
        <v>74</v>
      </c>
      <c r="D167" t="s">
        <v>74</v>
      </c>
      <c r="E167" t="s">
        <v>74</v>
      </c>
      <c r="F167" t="s">
        <v>3319</v>
      </c>
      <c r="G167" t="s">
        <v>74</v>
      </c>
      <c r="H167" t="s">
        <v>74</v>
      </c>
      <c r="I167" t="s">
        <v>3320</v>
      </c>
      <c r="J167" t="s">
        <v>3321</v>
      </c>
      <c r="K167" t="s">
        <v>74</v>
      </c>
      <c r="L167" t="s">
        <v>74</v>
      </c>
      <c r="M167" t="s">
        <v>78</v>
      </c>
      <c r="N167" t="s">
        <v>79</v>
      </c>
      <c r="O167" t="s">
        <v>74</v>
      </c>
      <c r="P167" t="s">
        <v>74</v>
      </c>
      <c r="Q167" t="s">
        <v>74</v>
      </c>
      <c r="R167" t="s">
        <v>74</v>
      </c>
      <c r="S167" t="s">
        <v>74</v>
      </c>
      <c r="T167" t="s">
        <v>3322</v>
      </c>
      <c r="U167" t="s">
        <v>3323</v>
      </c>
      <c r="V167" t="s">
        <v>3324</v>
      </c>
      <c r="W167" t="s">
        <v>3325</v>
      </c>
      <c r="X167" t="s">
        <v>3326</v>
      </c>
      <c r="Y167" t="s">
        <v>3327</v>
      </c>
      <c r="Z167" t="s">
        <v>3328</v>
      </c>
      <c r="AA167" t="s">
        <v>74</v>
      </c>
      <c r="AB167" t="s">
        <v>74</v>
      </c>
      <c r="AC167" t="s">
        <v>74</v>
      </c>
      <c r="AD167" t="s">
        <v>74</v>
      </c>
      <c r="AE167" t="s">
        <v>74</v>
      </c>
      <c r="AF167" t="s">
        <v>74</v>
      </c>
      <c r="AG167">
        <v>54</v>
      </c>
      <c r="AH167">
        <v>0</v>
      </c>
      <c r="AI167">
        <v>0</v>
      </c>
      <c r="AJ167">
        <v>1</v>
      </c>
      <c r="AK167">
        <v>1</v>
      </c>
      <c r="AL167" t="s">
        <v>3329</v>
      </c>
      <c r="AM167" t="s">
        <v>3330</v>
      </c>
      <c r="AN167" t="s">
        <v>3331</v>
      </c>
      <c r="AO167" t="s">
        <v>3332</v>
      </c>
      <c r="AP167" t="s">
        <v>3333</v>
      </c>
      <c r="AQ167" t="s">
        <v>74</v>
      </c>
      <c r="AR167" t="s">
        <v>3321</v>
      </c>
      <c r="AS167" t="s">
        <v>3334</v>
      </c>
      <c r="AT167" t="s">
        <v>74</v>
      </c>
      <c r="AU167">
        <v>2022</v>
      </c>
      <c r="AV167">
        <v>54</v>
      </c>
      <c r="AW167">
        <v>3</v>
      </c>
      <c r="AX167" t="s">
        <v>74</v>
      </c>
      <c r="AY167" t="s">
        <v>74</v>
      </c>
      <c r="AZ167" t="s">
        <v>74</v>
      </c>
      <c r="BA167" t="s">
        <v>74</v>
      </c>
      <c r="BB167">
        <v>1083</v>
      </c>
      <c r="BC167">
        <v>1100</v>
      </c>
      <c r="BD167" t="s">
        <v>74</v>
      </c>
      <c r="BE167" t="s">
        <v>3335</v>
      </c>
      <c r="BF167" t="str">
        <f>HYPERLINK("http://dx.doi.org/10.2298/GENSR2203083A","http://dx.doi.org/10.2298/GENSR2203083A")</f>
        <v>http://dx.doi.org/10.2298/GENSR2203083A</v>
      </c>
      <c r="BG167" t="s">
        <v>74</v>
      </c>
      <c r="BH167" t="s">
        <v>74</v>
      </c>
      <c r="BI167">
        <v>18</v>
      </c>
      <c r="BJ167" t="s">
        <v>3336</v>
      </c>
      <c r="BK167" t="s">
        <v>98</v>
      </c>
      <c r="BL167" t="s">
        <v>3337</v>
      </c>
      <c r="BM167" t="s">
        <v>3338</v>
      </c>
      <c r="BN167" t="s">
        <v>74</v>
      </c>
      <c r="BO167" t="s">
        <v>423</v>
      </c>
      <c r="BP167" t="s">
        <v>74</v>
      </c>
      <c r="BQ167" t="s">
        <v>74</v>
      </c>
      <c r="BR167" t="s">
        <v>102</v>
      </c>
      <c r="BS167" t="s">
        <v>3339</v>
      </c>
      <c r="BT167" t="str">
        <f>HYPERLINK("https%3A%2F%2Fwww.webofscience.com%2Fwos%2Fwoscc%2Ffull-record%2FWOS:000996514700008","View Full Record in Web of Science")</f>
        <v>View Full Record in Web of Science</v>
      </c>
    </row>
    <row r="168" spans="1:72" x14ac:dyDescent="0.25">
      <c r="A168" t="s">
        <v>72</v>
      </c>
      <c r="B168" t="s">
        <v>3340</v>
      </c>
      <c r="C168" t="s">
        <v>74</v>
      </c>
      <c r="D168" t="s">
        <v>74</v>
      </c>
      <c r="E168" t="s">
        <v>74</v>
      </c>
      <c r="F168" t="s">
        <v>3341</v>
      </c>
      <c r="G168" t="s">
        <v>74</v>
      </c>
      <c r="H168" t="s">
        <v>74</v>
      </c>
      <c r="I168" t="s">
        <v>3342</v>
      </c>
      <c r="J168" t="s">
        <v>1140</v>
      </c>
      <c r="K168" t="s">
        <v>74</v>
      </c>
      <c r="L168" t="s">
        <v>74</v>
      </c>
      <c r="M168" t="s">
        <v>78</v>
      </c>
      <c r="N168" t="s">
        <v>79</v>
      </c>
      <c r="O168" t="s">
        <v>74</v>
      </c>
      <c r="P168" t="s">
        <v>74</v>
      </c>
      <c r="Q168" t="s">
        <v>74</v>
      </c>
      <c r="R168" t="s">
        <v>74</v>
      </c>
      <c r="S168" t="s">
        <v>74</v>
      </c>
      <c r="T168" t="s">
        <v>74</v>
      </c>
      <c r="U168" t="s">
        <v>74</v>
      </c>
      <c r="V168" t="s">
        <v>3343</v>
      </c>
      <c r="W168" t="s">
        <v>3344</v>
      </c>
      <c r="X168" t="s">
        <v>3345</v>
      </c>
      <c r="Y168" t="s">
        <v>3346</v>
      </c>
      <c r="Z168" t="s">
        <v>3347</v>
      </c>
      <c r="AA168" t="s">
        <v>3348</v>
      </c>
      <c r="AB168" t="s">
        <v>3349</v>
      </c>
      <c r="AC168" t="s">
        <v>3350</v>
      </c>
      <c r="AD168" t="s">
        <v>3351</v>
      </c>
      <c r="AE168" t="s">
        <v>3352</v>
      </c>
      <c r="AF168" t="s">
        <v>74</v>
      </c>
      <c r="AG168">
        <v>45</v>
      </c>
      <c r="AH168">
        <v>35</v>
      </c>
      <c r="AI168">
        <v>37</v>
      </c>
      <c r="AJ168">
        <v>4</v>
      </c>
      <c r="AK168">
        <v>37</v>
      </c>
      <c r="AL168" t="s">
        <v>1152</v>
      </c>
      <c r="AM168" t="s">
        <v>1153</v>
      </c>
      <c r="AN168" t="s">
        <v>1154</v>
      </c>
      <c r="AO168" t="s">
        <v>1155</v>
      </c>
      <c r="AP168" t="s">
        <v>74</v>
      </c>
      <c r="AQ168" t="s">
        <v>74</v>
      </c>
      <c r="AR168" t="s">
        <v>1140</v>
      </c>
      <c r="AS168" t="s">
        <v>1156</v>
      </c>
      <c r="AT168" t="s">
        <v>3353</v>
      </c>
      <c r="AU168">
        <v>2019</v>
      </c>
      <c r="AV168">
        <v>14</v>
      </c>
      <c r="AW168">
        <v>2</v>
      </c>
      <c r="AX168" t="s">
        <v>74</v>
      </c>
      <c r="AY168" t="s">
        <v>74</v>
      </c>
      <c r="AZ168" t="s">
        <v>74</v>
      </c>
      <c r="BA168" t="s">
        <v>74</v>
      </c>
      <c r="BB168" t="s">
        <v>74</v>
      </c>
      <c r="BC168" t="s">
        <v>74</v>
      </c>
      <c r="BD168" t="s">
        <v>3354</v>
      </c>
      <c r="BE168" t="s">
        <v>3355</v>
      </c>
      <c r="BF168" t="str">
        <f>HYPERLINK("http://dx.doi.org/10.1371/journal.pone.0210580","http://dx.doi.org/10.1371/journal.pone.0210580")</f>
        <v>http://dx.doi.org/10.1371/journal.pone.0210580</v>
      </c>
      <c r="BG168" t="s">
        <v>74</v>
      </c>
      <c r="BH168" t="s">
        <v>74</v>
      </c>
      <c r="BI168">
        <v>19</v>
      </c>
      <c r="BJ168" t="s">
        <v>178</v>
      </c>
      <c r="BK168" t="s">
        <v>98</v>
      </c>
      <c r="BL168" t="s">
        <v>179</v>
      </c>
      <c r="BM168" t="s">
        <v>3356</v>
      </c>
      <c r="BN168">
        <v>30707690</v>
      </c>
      <c r="BO168" t="s">
        <v>2815</v>
      </c>
      <c r="BP168" t="s">
        <v>74</v>
      </c>
      <c r="BQ168" t="s">
        <v>74</v>
      </c>
      <c r="BR168" t="s">
        <v>102</v>
      </c>
      <c r="BS168" t="s">
        <v>3357</v>
      </c>
      <c r="BT168" t="str">
        <f>HYPERLINK("https%3A%2F%2Fwww.webofscience.com%2Fwos%2Fwoscc%2Ffull-record%2FWOS:000457742900009","View Full Record in Web of Science")</f>
        <v>View Full Record in Web of Science</v>
      </c>
    </row>
    <row r="169" spans="1:72" x14ac:dyDescent="0.25">
      <c r="A169" t="s">
        <v>72</v>
      </c>
      <c r="B169" t="s">
        <v>3358</v>
      </c>
      <c r="C169" t="s">
        <v>74</v>
      </c>
      <c r="D169" t="s">
        <v>74</v>
      </c>
      <c r="E169" t="s">
        <v>74</v>
      </c>
      <c r="F169" t="s">
        <v>3359</v>
      </c>
      <c r="G169" t="s">
        <v>74</v>
      </c>
      <c r="H169" t="s">
        <v>74</v>
      </c>
      <c r="I169" t="s">
        <v>3360</v>
      </c>
      <c r="J169" t="s">
        <v>2975</v>
      </c>
      <c r="K169" t="s">
        <v>74</v>
      </c>
      <c r="L169" t="s">
        <v>74</v>
      </c>
      <c r="M169" t="s">
        <v>78</v>
      </c>
      <c r="N169" t="s">
        <v>79</v>
      </c>
      <c r="O169" t="s">
        <v>74</v>
      </c>
      <c r="P169" t="s">
        <v>74</v>
      </c>
      <c r="Q169" t="s">
        <v>74</v>
      </c>
      <c r="R169" t="s">
        <v>74</v>
      </c>
      <c r="S169" t="s">
        <v>74</v>
      </c>
      <c r="T169" t="s">
        <v>3361</v>
      </c>
      <c r="U169" t="s">
        <v>3362</v>
      </c>
      <c r="V169" t="s">
        <v>3363</v>
      </c>
      <c r="W169" t="s">
        <v>3364</v>
      </c>
      <c r="X169" t="s">
        <v>3365</v>
      </c>
      <c r="Y169" t="s">
        <v>3366</v>
      </c>
      <c r="Z169" t="s">
        <v>3367</v>
      </c>
      <c r="AA169" t="s">
        <v>74</v>
      </c>
      <c r="AB169" t="s">
        <v>74</v>
      </c>
      <c r="AC169" t="s">
        <v>3368</v>
      </c>
      <c r="AD169" t="s">
        <v>3368</v>
      </c>
      <c r="AE169" t="s">
        <v>3369</v>
      </c>
      <c r="AF169" t="s">
        <v>74</v>
      </c>
      <c r="AG169">
        <v>82</v>
      </c>
      <c r="AH169">
        <v>9</v>
      </c>
      <c r="AI169">
        <v>9</v>
      </c>
      <c r="AJ169">
        <v>1</v>
      </c>
      <c r="AK169">
        <v>5</v>
      </c>
      <c r="AL169" t="s">
        <v>274</v>
      </c>
      <c r="AM169" t="s">
        <v>117</v>
      </c>
      <c r="AN169" t="s">
        <v>275</v>
      </c>
      <c r="AO169" t="s">
        <v>2986</v>
      </c>
      <c r="AP169" t="s">
        <v>2987</v>
      </c>
      <c r="AQ169" t="s">
        <v>74</v>
      </c>
      <c r="AR169" t="s">
        <v>2988</v>
      </c>
      <c r="AS169" t="s">
        <v>2989</v>
      </c>
      <c r="AT169" t="s">
        <v>148</v>
      </c>
      <c r="AU169">
        <v>2021</v>
      </c>
      <c r="AV169">
        <v>141</v>
      </c>
      <c r="AW169" t="s">
        <v>74</v>
      </c>
      <c r="AX169" t="s">
        <v>74</v>
      </c>
      <c r="AY169" t="s">
        <v>74</v>
      </c>
      <c r="AZ169" t="s">
        <v>74</v>
      </c>
      <c r="BA169" t="s">
        <v>74</v>
      </c>
      <c r="BB169">
        <v>158</v>
      </c>
      <c r="BC169">
        <v>170</v>
      </c>
      <c r="BD169" t="s">
        <v>74</v>
      </c>
      <c r="BE169" t="s">
        <v>3370</v>
      </c>
      <c r="BF169" t="str">
        <f>HYPERLINK("http://dx.doi.org/10.1016/j.sajb.2021.04.022","http://dx.doi.org/10.1016/j.sajb.2021.04.022")</f>
        <v>http://dx.doi.org/10.1016/j.sajb.2021.04.022</v>
      </c>
      <c r="BG169" t="s">
        <v>74</v>
      </c>
      <c r="BH169" t="s">
        <v>730</v>
      </c>
      <c r="BI169">
        <v>13</v>
      </c>
      <c r="BJ169" t="s">
        <v>150</v>
      </c>
      <c r="BK169" t="s">
        <v>98</v>
      </c>
      <c r="BL169" t="s">
        <v>150</v>
      </c>
      <c r="BM169" t="s">
        <v>3371</v>
      </c>
      <c r="BN169" t="s">
        <v>74</v>
      </c>
      <c r="BO169" t="s">
        <v>74</v>
      </c>
      <c r="BP169" t="s">
        <v>74</v>
      </c>
      <c r="BQ169" t="s">
        <v>74</v>
      </c>
      <c r="BR169" t="s">
        <v>102</v>
      </c>
      <c r="BS169" t="s">
        <v>3372</v>
      </c>
      <c r="BT169" t="str">
        <f>HYPERLINK("https%3A%2F%2Fwww.webofscience.com%2Fwos%2Fwoscc%2Ffull-record%2FWOS:000752149500019","View Full Record in Web of Science")</f>
        <v>View Full Record in Web of Science</v>
      </c>
    </row>
    <row r="170" spans="1:72" x14ac:dyDescent="0.25">
      <c r="A170" t="s">
        <v>72</v>
      </c>
      <c r="B170" t="s">
        <v>3373</v>
      </c>
      <c r="C170" t="s">
        <v>74</v>
      </c>
      <c r="D170" t="s">
        <v>74</v>
      </c>
      <c r="E170" t="s">
        <v>74</v>
      </c>
      <c r="F170" t="s">
        <v>3374</v>
      </c>
      <c r="G170" t="s">
        <v>74</v>
      </c>
      <c r="H170" t="s">
        <v>74</v>
      </c>
      <c r="I170" t="s">
        <v>3375</v>
      </c>
      <c r="J170" t="s">
        <v>185</v>
      </c>
      <c r="K170" t="s">
        <v>74</v>
      </c>
      <c r="L170" t="s">
        <v>74</v>
      </c>
      <c r="M170" t="s">
        <v>78</v>
      </c>
      <c r="N170" t="s">
        <v>79</v>
      </c>
      <c r="O170" t="s">
        <v>74</v>
      </c>
      <c r="P170" t="s">
        <v>74</v>
      </c>
      <c r="Q170" t="s">
        <v>74</v>
      </c>
      <c r="R170" t="s">
        <v>74</v>
      </c>
      <c r="S170" t="s">
        <v>74</v>
      </c>
      <c r="T170" t="s">
        <v>3376</v>
      </c>
      <c r="U170" t="s">
        <v>3377</v>
      </c>
      <c r="V170" t="s">
        <v>3378</v>
      </c>
      <c r="W170" t="s">
        <v>3379</v>
      </c>
      <c r="X170" t="s">
        <v>3380</v>
      </c>
      <c r="Y170" t="s">
        <v>3381</v>
      </c>
      <c r="Z170" t="s">
        <v>3382</v>
      </c>
      <c r="AA170" t="s">
        <v>2679</v>
      </c>
      <c r="AB170" t="s">
        <v>74</v>
      </c>
      <c r="AC170" t="s">
        <v>74</v>
      </c>
      <c r="AD170" t="s">
        <v>74</v>
      </c>
      <c r="AE170" t="s">
        <v>74</v>
      </c>
      <c r="AF170" t="s">
        <v>74</v>
      </c>
      <c r="AG170">
        <v>56</v>
      </c>
      <c r="AH170">
        <v>3</v>
      </c>
      <c r="AI170">
        <v>5</v>
      </c>
      <c r="AJ170">
        <v>3</v>
      </c>
      <c r="AK170">
        <v>13</v>
      </c>
      <c r="AL170" t="s">
        <v>3383</v>
      </c>
      <c r="AM170" t="s">
        <v>3384</v>
      </c>
      <c r="AN170" t="s">
        <v>3385</v>
      </c>
      <c r="AO170" t="s">
        <v>201</v>
      </c>
      <c r="AP170" t="s">
        <v>202</v>
      </c>
      <c r="AQ170" t="s">
        <v>74</v>
      </c>
      <c r="AR170" t="s">
        <v>203</v>
      </c>
      <c r="AS170" t="s">
        <v>204</v>
      </c>
      <c r="AT170" t="s">
        <v>123</v>
      </c>
      <c r="AU170">
        <v>2017</v>
      </c>
      <c r="AV170">
        <v>58</v>
      </c>
      <c r="AW170">
        <v>2</v>
      </c>
      <c r="AX170" t="s">
        <v>74</v>
      </c>
      <c r="AY170" t="s">
        <v>74</v>
      </c>
      <c r="AZ170" t="s">
        <v>74</v>
      </c>
      <c r="BA170" t="s">
        <v>74</v>
      </c>
      <c r="BB170">
        <v>271</v>
      </c>
      <c r="BC170">
        <v>282</v>
      </c>
      <c r="BD170" t="s">
        <v>74</v>
      </c>
      <c r="BE170" t="s">
        <v>74</v>
      </c>
      <c r="BF170" t="s">
        <v>74</v>
      </c>
      <c r="BG170" t="s">
        <v>74</v>
      </c>
      <c r="BH170" t="s">
        <v>74</v>
      </c>
      <c r="BI170">
        <v>12</v>
      </c>
      <c r="BJ170" t="s">
        <v>125</v>
      </c>
      <c r="BK170" t="s">
        <v>98</v>
      </c>
      <c r="BL170" t="s">
        <v>126</v>
      </c>
      <c r="BM170" t="s">
        <v>3386</v>
      </c>
      <c r="BN170" t="s">
        <v>74</v>
      </c>
      <c r="BO170" t="s">
        <v>74</v>
      </c>
      <c r="BP170" t="s">
        <v>74</v>
      </c>
      <c r="BQ170" t="s">
        <v>74</v>
      </c>
      <c r="BR170" t="s">
        <v>102</v>
      </c>
      <c r="BS170" t="s">
        <v>3387</v>
      </c>
      <c r="BT170" t="str">
        <f>HYPERLINK("https%3A%2F%2Fwww.webofscience.com%2Fwos%2Fwoscc%2Ffull-record%2FWOS:000409434700005","View Full Record in Web of Science")</f>
        <v>View Full Record in Web of Science</v>
      </c>
    </row>
    <row r="171" spans="1:72" ht="13.5" customHeight="1" x14ac:dyDescent="0.25">
      <c r="A171" t="s">
        <v>72</v>
      </c>
      <c r="B171" t="s">
        <v>3388</v>
      </c>
      <c r="C171" t="s">
        <v>74</v>
      </c>
      <c r="D171" t="s">
        <v>74</v>
      </c>
      <c r="E171" t="s">
        <v>74</v>
      </c>
      <c r="F171" t="s">
        <v>3389</v>
      </c>
      <c r="G171" t="s">
        <v>74</v>
      </c>
      <c r="H171" t="s">
        <v>74</v>
      </c>
      <c r="I171" t="s">
        <v>3390</v>
      </c>
      <c r="J171" t="s">
        <v>1074</v>
      </c>
      <c r="K171" t="s">
        <v>74</v>
      </c>
      <c r="L171" t="s">
        <v>74</v>
      </c>
      <c r="M171" t="s">
        <v>78</v>
      </c>
      <c r="N171" t="s">
        <v>79</v>
      </c>
      <c r="O171" t="s">
        <v>74</v>
      </c>
      <c r="P171" t="s">
        <v>74</v>
      </c>
      <c r="Q171" t="s">
        <v>74</v>
      </c>
      <c r="R171" t="s">
        <v>74</v>
      </c>
      <c r="S171" t="s">
        <v>74</v>
      </c>
      <c r="T171" t="s">
        <v>3391</v>
      </c>
      <c r="U171" t="s">
        <v>3392</v>
      </c>
      <c r="V171" t="s">
        <v>3393</v>
      </c>
      <c r="W171" t="s">
        <v>3394</v>
      </c>
      <c r="X171" t="s">
        <v>721</v>
      </c>
      <c r="Y171" t="s">
        <v>722</v>
      </c>
      <c r="Z171" t="s">
        <v>3395</v>
      </c>
      <c r="AA171" t="s">
        <v>724</v>
      </c>
      <c r="AB171" t="s">
        <v>725</v>
      </c>
      <c r="AC171" t="s">
        <v>3396</v>
      </c>
      <c r="AD171" t="s">
        <v>3396</v>
      </c>
      <c r="AE171" t="s">
        <v>3397</v>
      </c>
      <c r="AF171" t="s">
        <v>74</v>
      </c>
      <c r="AG171">
        <v>72</v>
      </c>
      <c r="AH171">
        <v>0</v>
      </c>
      <c r="AI171">
        <v>0</v>
      </c>
      <c r="AJ171">
        <v>4</v>
      </c>
      <c r="AK171">
        <v>32</v>
      </c>
      <c r="AL171" t="s">
        <v>1086</v>
      </c>
      <c r="AM171" t="s">
        <v>1087</v>
      </c>
      <c r="AN171" t="s">
        <v>1088</v>
      </c>
      <c r="AO171" t="s">
        <v>1089</v>
      </c>
      <c r="AP171" t="s">
        <v>1090</v>
      </c>
      <c r="AQ171" t="s">
        <v>74</v>
      </c>
      <c r="AR171" t="s">
        <v>1091</v>
      </c>
      <c r="AS171" t="s">
        <v>1092</v>
      </c>
      <c r="AT171" t="s">
        <v>280</v>
      </c>
      <c r="AU171">
        <v>2022</v>
      </c>
      <c r="AV171">
        <v>29</v>
      </c>
      <c r="AW171">
        <v>48</v>
      </c>
      <c r="AX171" t="s">
        <v>74</v>
      </c>
      <c r="AY171" t="s">
        <v>74</v>
      </c>
      <c r="AZ171" t="s">
        <v>257</v>
      </c>
      <c r="BA171" t="s">
        <v>74</v>
      </c>
      <c r="BB171">
        <v>72431</v>
      </c>
      <c r="BC171">
        <v>72444</v>
      </c>
      <c r="BD171" t="s">
        <v>74</v>
      </c>
      <c r="BE171" t="s">
        <v>3398</v>
      </c>
      <c r="BF171" t="str">
        <f>HYPERLINK("http://dx.doi.org/10.1007/s11356-022-20412-w","http://dx.doi.org/10.1007/s11356-022-20412-w")</f>
        <v>http://dx.doi.org/10.1007/s11356-022-20412-w</v>
      </c>
      <c r="BG171" t="s">
        <v>74</v>
      </c>
      <c r="BH171" t="s">
        <v>3399</v>
      </c>
      <c r="BI171">
        <v>14</v>
      </c>
      <c r="BJ171" t="s">
        <v>397</v>
      </c>
      <c r="BK171" t="s">
        <v>98</v>
      </c>
      <c r="BL171" t="s">
        <v>126</v>
      </c>
      <c r="BM171" t="s">
        <v>3400</v>
      </c>
      <c r="BN171">
        <v>35524848</v>
      </c>
      <c r="BO171" t="s">
        <v>74</v>
      </c>
      <c r="BP171" t="s">
        <v>74</v>
      </c>
      <c r="BQ171" t="s">
        <v>74</v>
      </c>
      <c r="BR171" t="s">
        <v>102</v>
      </c>
      <c r="BS171" t="s">
        <v>3401</v>
      </c>
      <c r="BT171" t="str">
        <f>HYPERLINK("https%3A%2F%2Fwww.webofscience.com%2Fwos%2Fwoscc%2Ffull-record%2FWOS:000791884600002","View Full Record in Web of Science")</f>
        <v>View Full Record in Web of Science</v>
      </c>
    </row>
    <row r="172" spans="1:72" x14ac:dyDescent="0.25">
      <c r="A172" t="s">
        <v>72</v>
      </c>
      <c r="B172" t="s">
        <v>3402</v>
      </c>
      <c r="C172" t="s">
        <v>74</v>
      </c>
      <c r="D172" t="s">
        <v>74</v>
      </c>
      <c r="E172" t="s">
        <v>74</v>
      </c>
      <c r="F172" t="s">
        <v>3403</v>
      </c>
      <c r="G172" t="s">
        <v>74</v>
      </c>
      <c r="H172" t="s">
        <v>74</v>
      </c>
      <c r="I172" t="s">
        <v>3404</v>
      </c>
      <c r="J172" t="s">
        <v>967</v>
      </c>
      <c r="K172" t="s">
        <v>74</v>
      </c>
      <c r="L172" t="s">
        <v>74</v>
      </c>
      <c r="M172" t="s">
        <v>78</v>
      </c>
      <c r="N172" t="s">
        <v>79</v>
      </c>
      <c r="O172" t="s">
        <v>74</v>
      </c>
      <c r="P172" t="s">
        <v>74</v>
      </c>
      <c r="Q172" t="s">
        <v>74</v>
      </c>
      <c r="R172" t="s">
        <v>74</v>
      </c>
      <c r="S172" t="s">
        <v>74</v>
      </c>
      <c r="T172" t="s">
        <v>3405</v>
      </c>
      <c r="U172" t="s">
        <v>3406</v>
      </c>
      <c r="V172" t="s">
        <v>3407</v>
      </c>
      <c r="W172" t="s">
        <v>3408</v>
      </c>
      <c r="X172" t="s">
        <v>3409</v>
      </c>
      <c r="Y172" t="s">
        <v>3410</v>
      </c>
      <c r="Z172" t="s">
        <v>3411</v>
      </c>
      <c r="AA172" t="s">
        <v>74</v>
      </c>
      <c r="AB172" t="s">
        <v>3412</v>
      </c>
      <c r="AC172" t="s">
        <v>74</v>
      </c>
      <c r="AD172" t="s">
        <v>74</v>
      </c>
      <c r="AE172" t="s">
        <v>74</v>
      </c>
      <c r="AF172" t="s">
        <v>74</v>
      </c>
      <c r="AG172">
        <v>38</v>
      </c>
      <c r="AH172">
        <v>0</v>
      </c>
      <c r="AI172">
        <v>0</v>
      </c>
      <c r="AJ172">
        <v>2</v>
      </c>
      <c r="AK172">
        <v>2</v>
      </c>
      <c r="AL172" t="s">
        <v>979</v>
      </c>
      <c r="AM172" t="s">
        <v>980</v>
      </c>
      <c r="AN172" t="s">
        <v>981</v>
      </c>
      <c r="AO172" t="s">
        <v>982</v>
      </c>
      <c r="AP172" t="s">
        <v>983</v>
      </c>
      <c r="AQ172" t="s">
        <v>74</v>
      </c>
      <c r="AR172" t="s">
        <v>967</v>
      </c>
      <c r="AS172" t="s">
        <v>984</v>
      </c>
      <c r="AT172" t="s">
        <v>3413</v>
      </c>
      <c r="AU172">
        <v>2023</v>
      </c>
      <c r="AV172">
        <v>87</v>
      </c>
      <c r="AW172">
        <v>4</v>
      </c>
      <c r="AX172" t="s">
        <v>74</v>
      </c>
      <c r="AY172" t="s">
        <v>74</v>
      </c>
      <c r="AZ172" t="s">
        <v>74</v>
      </c>
      <c r="BA172" t="s">
        <v>74</v>
      </c>
      <c r="BB172">
        <v>360</v>
      </c>
      <c r="BC172">
        <v>366</v>
      </c>
      <c r="BD172" t="s">
        <v>74</v>
      </c>
      <c r="BE172" t="s">
        <v>3414</v>
      </c>
      <c r="BF172" t="str">
        <f>HYPERLINK("http://dx.doi.org/10.1515/mammalia-2021-0113","http://dx.doi.org/10.1515/mammalia-2021-0113")</f>
        <v>http://dx.doi.org/10.1515/mammalia-2021-0113</v>
      </c>
      <c r="BG172" t="s">
        <v>74</v>
      </c>
      <c r="BH172" t="s">
        <v>1973</v>
      </c>
      <c r="BI172">
        <v>7</v>
      </c>
      <c r="BJ172" t="s">
        <v>711</v>
      </c>
      <c r="BK172" t="s">
        <v>98</v>
      </c>
      <c r="BL172" t="s">
        <v>711</v>
      </c>
      <c r="BM172" t="s">
        <v>3415</v>
      </c>
      <c r="BN172" t="s">
        <v>74</v>
      </c>
      <c r="BO172" t="s">
        <v>74</v>
      </c>
      <c r="BP172" t="s">
        <v>74</v>
      </c>
      <c r="BQ172" t="s">
        <v>74</v>
      </c>
      <c r="BR172" t="s">
        <v>102</v>
      </c>
      <c r="BS172" t="s">
        <v>3416</v>
      </c>
      <c r="BT172" t="str">
        <f>HYPERLINK("https%3A%2F%2Fwww.webofscience.com%2Fwos%2Fwoscc%2Ffull-record%2FWOS:000975523600001","View Full Record in Web of Science")</f>
        <v>View Full Record in Web of Science</v>
      </c>
    </row>
    <row r="173" spans="1:72" x14ac:dyDescent="0.25">
      <c r="A173" t="s">
        <v>72</v>
      </c>
      <c r="B173" t="s">
        <v>3417</v>
      </c>
      <c r="C173" t="s">
        <v>74</v>
      </c>
      <c r="D173" t="s">
        <v>74</v>
      </c>
      <c r="E173" t="s">
        <v>74</v>
      </c>
      <c r="F173" t="s">
        <v>3418</v>
      </c>
      <c r="G173" t="s">
        <v>74</v>
      </c>
      <c r="H173" t="s">
        <v>74</v>
      </c>
      <c r="I173" s="1" t="s">
        <v>3419</v>
      </c>
      <c r="J173" t="s">
        <v>602</v>
      </c>
      <c r="K173" t="s">
        <v>74</v>
      </c>
      <c r="L173" t="s">
        <v>74</v>
      </c>
      <c r="M173" t="s">
        <v>78</v>
      </c>
      <c r="N173" t="s">
        <v>79</v>
      </c>
      <c r="O173" t="s">
        <v>74</v>
      </c>
      <c r="P173" t="s">
        <v>74</v>
      </c>
      <c r="Q173" t="s">
        <v>74</v>
      </c>
      <c r="R173" t="s">
        <v>74</v>
      </c>
      <c r="S173" t="s">
        <v>74</v>
      </c>
      <c r="T173" t="s">
        <v>3420</v>
      </c>
      <c r="U173" t="s">
        <v>3421</v>
      </c>
      <c r="V173" t="s">
        <v>3422</v>
      </c>
      <c r="W173" t="s">
        <v>3423</v>
      </c>
      <c r="X173" t="s">
        <v>3424</v>
      </c>
      <c r="Y173" t="s">
        <v>3425</v>
      </c>
      <c r="Z173" t="s">
        <v>3426</v>
      </c>
      <c r="AA173" t="s">
        <v>74</v>
      </c>
      <c r="AB173" t="s">
        <v>3427</v>
      </c>
      <c r="AC173" t="s">
        <v>611</v>
      </c>
      <c r="AD173" t="s">
        <v>612</v>
      </c>
      <c r="AE173" t="s">
        <v>3428</v>
      </c>
      <c r="AF173" t="s">
        <v>74</v>
      </c>
      <c r="AG173">
        <v>45</v>
      </c>
      <c r="AH173">
        <v>0</v>
      </c>
      <c r="AI173">
        <v>0</v>
      </c>
      <c r="AJ173">
        <v>4</v>
      </c>
      <c r="AK173">
        <v>4</v>
      </c>
      <c r="AL173" t="s">
        <v>786</v>
      </c>
      <c r="AM173" t="s">
        <v>615</v>
      </c>
      <c r="AN173" t="s">
        <v>616</v>
      </c>
      <c r="AO173" t="s">
        <v>617</v>
      </c>
      <c r="AP173" t="s">
        <v>618</v>
      </c>
      <c r="AQ173" t="s">
        <v>74</v>
      </c>
      <c r="AR173" t="s">
        <v>619</v>
      </c>
      <c r="AS173" t="s">
        <v>620</v>
      </c>
      <c r="AT173" t="s">
        <v>95</v>
      </c>
      <c r="AU173">
        <v>2023</v>
      </c>
      <c r="AV173">
        <v>43</v>
      </c>
      <c r="AW173">
        <v>3</v>
      </c>
      <c r="AX173" t="s">
        <v>74</v>
      </c>
      <c r="AY173" t="s">
        <v>74</v>
      </c>
      <c r="AZ173" t="s">
        <v>74</v>
      </c>
      <c r="BA173" t="s">
        <v>74</v>
      </c>
      <c r="BB173">
        <v>919</v>
      </c>
      <c r="BC173">
        <v>932</v>
      </c>
      <c r="BD173" t="s">
        <v>74</v>
      </c>
      <c r="BE173" t="s">
        <v>3429</v>
      </c>
      <c r="BF173" t="str">
        <f>HYPERLINK("http://dx.doi.org/10.1007/s42690-023-01000-y","http://dx.doi.org/10.1007/s42690-023-01000-y")</f>
        <v>http://dx.doi.org/10.1007/s42690-023-01000-y</v>
      </c>
      <c r="BG173" t="s">
        <v>74</v>
      </c>
      <c r="BH173" t="s">
        <v>1973</v>
      </c>
      <c r="BI173">
        <v>14</v>
      </c>
      <c r="BJ173" t="s">
        <v>623</v>
      </c>
      <c r="BK173" t="s">
        <v>98</v>
      </c>
      <c r="BL173" t="s">
        <v>623</v>
      </c>
      <c r="BM173" t="s">
        <v>3430</v>
      </c>
      <c r="BN173" t="s">
        <v>74</v>
      </c>
      <c r="BO173" t="s">
        <v>74</v>
      </c>
      <c r="BP173" t="s">
        <v>74</v>
      </c>
      <c r="BQ173" t="s">
        <v>74</v>
      </c>
      <c r="BR173" t="s">
        <v>102</v>
      </c>
      <c r="BS173" t="s">
        <v>3431</v>
      </c>
      <c r="BT173" t="str">
        <f>HYPERLINK("https%3A%2F%2Fwww.webofscience.com%2Fwos%2Fwoscc%2Ffull-record%2FWOS:000971511900002","View Full Record in Web of Science")</f>
        <v>View Full Record in Web of Science</v>
      </c>
    </row>
    <row r="174" spans="1:72" x14ac:dyDescent="0.25">
      <c r="A174" t="s">
        <v>72</v>
      </c>
      <c r="B174" t="s">
        <v>3432</v>
      </c>
      <c r="C174" t="s">
        <v>74</v>
      </c>
      <c r="D174" t="s">
        <v>74</v>
      </c>
      <c r="E174" t="s">
        <v>74</v>
      </c>
      <c r="F174" t="s">
        <v>3433</v>
      </c>
      <c r="G174" t="s">
        <v>74</v>
      </c>
      <c r="H174" t="s">
        <v>74</v>
      </c>
      <c r="I174" t="s">
        <v>3434</v>
      </c>
      <c r="J174" t="s">
        <v>3435</v>
      </c>
      <c r="K174" t="s">
        <v>74</v>
      </c>
      <c r="L174" t="s">
        <v>74</v>
      </c>
      <c r="M174" t="s">
        <v>78</v>
      </c>
      <c r="N174" t="s">
        <v>79</v>
      </c>
      <c r="O174" t="s">
        <v>74</v>
      </c>
      <c r="P174" t="s">
        <v>74</v>
      </c>
      <c r="Q174" t="s">
        <v>74</v>
      </c>
      <c r="R174" t="s">
        <v>74</v>
      </c>
      <c r="S174" t="s">
        <v>74</v>
      </c>
      <c r="T174" t="s">
        <v>3436</v>
      </c>
      <c r="U174" t="s">
        <v>3437</v>
      </c>
      <c r="V174" t="s">
        <v>3438</v>
      </c>
      <c r="W174" t="s">
        <v>3439</v>
      </c>
      <c r="X174" t="s">
        <v>3440</v>
      </c>
      <c r="Y174" t="s">
        <v>3441</v>
      </c>
      <c r="Z174" t="s">
        <v>3442</v>
      </c>
      <c r="AA174" t="s">
        <v>3443</v>
      </c>
      <c r="AB174" t="s">
        <v>3444</v>
      </c>
      <c r="AC174" t="s">
        <v>3445</v>
      </c>
      <c r="AD174" t="s">
        <v>3446</v>
      </c>
      <c r="AE174" t="s">
        <v>3447</v>
      </c>
      <c r="AF174" t="s">
        <v>74</v>
      </c>
      <c r="AG174">
        <v>80</v>
      </c>
      <c r="AH174">
        <v>2</v>
      </c>
      <c r="AI174">
        <v>2</v>
      </c>
      <c r="AJ174">
        <v>6</v>
      </c>
      <c r="AK174">
        <v>10</v>
      </c>
      <c r="AL174" t="s">
        <v>1393</v>
      </c>
      <c r="AM174" t="s">
        <v>1394</v>
      </c>
      <c r="AN174" t="s">
        <v>1395</v>
      </c>
      <c r="AO174" t="s">
        <v>3448</v>
      </c>
      <c r="AP174" t="s">
        <v>3449</v>
      </c>
      <c r="AQ174" t="s">
        <v>74</v>
      </c>
      <c r="AR174" t="s">
        <v>3450</v>
      </c>
      <c r="AS174" t="s">
        <v>3451</v>
      </c>
      <c r="AT174" t="s">
        <v>647</v>
      </c>
      <c r="AU174">
        <v>2023</v>
      </c>
      <c r="AV174">
        <v>19</v>
      </c>
      <c r="AW174">
        <v>2</v>
      </c>
      <c r="AX174" t="s">
        <v>74</v>
      </c>
      <c r="AY174" t="s">
        <v>74</v>
      </c>
      <c r="AZ174" t="s">
        <v>74</v>
      </c>
      <c r="BA174" t="s">
        <v>74</v>
      </c>
      <c r="BB174">
        <v>211</v>
      </c>
      <c r="BC174">
        <v>225</v>
      </c>
      <c r="BD174" t="s">
        <v>74</v>
      </c>
      <c r="BE174" t="s">
        <v>3452</v>
      </c>
      <c r="BF174" t="str">
        <f>HYPERLINK("http://dx.doi.org/10.1007/s11355-023-00537-x","http://dx.doi.org/10.1007/s11355-023-00537-x")</f>
        <v>http://dx.doi.org/10.1007/s11355-023-00537-x</v>
      </c>
      <c r="BG174" t="s">
        <v>74</v>
      </c>
      <c r="BH174" t="s">
        <v>3005</v>
      </c>
      <c r="BI174">
        <v>15</v>
      </c>
      <c r="BJ174" t="s">
        <v>596</v>
      </c>
      <c r="BK174" t="s">
        <v>98</v>
      </c>
      <c r="BL174" t="s">
        <v>304</v>
      </c>
      <c r="BM174" t="s">
        <v>3453</v>
      </c>
      <c r="BN174" t="s">
        <v>74</v>
      </c>
      <c r="BO174" t="s">
        <v>74</v>
      </c>
      <c r="BP174" t="s">
        <v>74</v>
      </c>
      <c r="BQ174" t="s">
        <v>74</v>
      </c>
      <c r="BR174" t="s">
        <v>102</v>
      </c>
      <c r="BS174" t="s">
        <v>3454</v>
      </c>
      <c r="BT174" t="str">
        <f>HYPERLINK("https%3A%2F%2Fwww.webofscience.com%2Fwos%2Fwoscc%2Ffull-record%2FWOS:000912292100001","View Full Record in Web of Science")</f>
        <v>View Full Record in Web of Science</v>
      </c>
    </row>
    <row r="175" spans="1:72" x14ac:dyDescent="0.25">
      <c r="A175" t="s">
        <v>72</v>
      </c>
      <c r="B175" t="s">
        <v>3455</v>
      </c>
      <c r="C175" t="s">
        <v>74</v>
      </c>
      <c r="D175" t="s">
        <v>74</v>
      </c>
      <c r="E175" t="s">
        <v>74</v>
      </c>
      <c r="F175" t="s">
        <v>3456</v>
      </c>
      <c r="G175" t="s">
        <v>74</v>
      </c>
      <c r="H175" t="s">
        <v>74</v>
      </c>
      <c r="I175" t="s">
        <v>3457</v>
      </c>
      <c r="J175" t="s">
        <v>327</v>
      </c>
      <c r="K175" t="s">
        <v>74</v>
      </c>
      <c r="L175" t="s">
        <v>74</v>
      </c>
      <c r="M175" t="s">
        <v>78</v>
      </c>
      <c r="N175" t="s">
        <v>79</v>
      </c>
      <c r="O175" t="s">
        <v>74</v>
      </c>
      <c r="P175" t="s">
        <v>74</v>
      </c>
      <c r="Q175" t="s">
        <v>74</v>
      </c>
      <c r="R175" t="s">
        <v>74</v>
      </c>
      <c r="S175" t="s">
        <v>74</v>
      </c>
      <c r="T175" t="s">
        <v>3458</v>
      </c>
      <c r="U175" t="s">
        <v>3459</v>
      </c>
      <c r="V175" t="s">
        <v>3460</v>
      </c>
      <c r="W175" t="s">
        <v>3461</v>
      </c>
      <c r="X175" t="s">
        <v>3462</v>
      </c>
      <c r="Y175" t="s">
        <v>3463</v>
      </c>
      <c r="Z175" t="s">
        <v>3464</v>
      </c>
      <c r="AA175" t="s">
        <v>3465</v>
      </c>
      <c r="AB175" t="s">
        <v>3466</v>
      </c>
      <c r="AC175" t="s">
        <v>3467</v>
      </c>
      <c r="AD175" t="s">
        <v>3468</v>
      </c>
      <c r="AE175" t="s">
        <v>3469</v>
      </c>
      <c r="AF175" t="s">
        <v>74</v>
      </c>
      <c r="AG175">
        <v>34</v>
      </c>
      <c r="AH175">
        <v>7</v>
      </c>
      <c r="AI175">
        <v>8</v>
      </c>
      <c r="AJ175">
        <v>1</v>
      </c>
      <c r="AK175">
        <v>17</v>
      </c>
      <c r="AL175" t="s">
        <v>340</v>
      </c>
      <c r="AM175" t="s">
        <v>341</v>
      </c>
      <c r="AN175" t="s">
        <v>342</v>
      </c>
      <c r="AO175" t="s">
        <v>343</v>
      </c>
      <c r="AP175" t="s">
        <v>74</v>
      </c>
      <c r="AQ175" t="s">
        <v>74</v>
      </c>
      <c r="AR175" t="s">
        <v>344</v>
      </c>
      <c r="AS175" t="s">
        <v>345</v>
      </c>
      <c r="AT175" t="s">
        <v>771</v>
      </c>
      <c r="AU175">
        <v>2016</v>
      </c>
      <c r="AV175">
        <v>110</v>
      </c>
      <c r="AW175">
        <v>2</v>
      </c>
      <c r="AX175" t="s">
        <v>74</v>
      </c>
      <c r="AY175" t="s">
        <v>74</v>
      </c>
      <c r="AZ175" t="s">
        <v>74</v>
      </c>
      <c r="BA175" t="s">
        <v>74</v>
      </c>
      <c r="BB175">
        <v>219</v>
      </c>
      <c r="BC175">
        <v>227</v>
      </c>
      <c r="BD175" t="s">
        <v>74</v>
      </c>
      <c r="BE175" t="s">
        <v>3470</v>
      </c>
      <c r="BF175" t="str">
        <f>HYPERLINK("http://dx.doi.org/10.18520/cs/v110/i2/219-227","http://dx.doi.org/10.18520/cs/v110/i2/219-227")</f>
        <v>http://dx.doi.org/10.18520/cs/v110/i2/219-227</v>
      </c>
      <c r="BG175" t="s">
        <v>74</v>
      </c>
      <c r="BH175" t="s">
        <v>74</v>
      </c>
      <c r="BI175">
        <v>10</v>
      </c>
      <c r="BJ175" t="s">
        <v>178</v>
      </c>
      <c r="BK175" t="s">
        <v>98</v>
      </c>
      <c r="BL175" t="s">
        <v>179</v>
      </c>
      <c r="BM175" t="s">
        <v>3471</v>
      </c>
      <c r="BN175" t="s">
        <v>74</v>
      </c>
      <c r="BO175" t="s">
        <v>74</v>
      </c>
      <c r="BP175" t="s">
        <v>74</v>
      </c>
      <c r="BQ175" t="s">
        <v>74</v>
      </c>
      <c r="BR175" t="s">
        <v>102</v>
      </c>
      <c r="BS175" t="s">
        <v>3472</v>
      </c>
      <c r="BT175" t="str">
        <f>HYPERLINK("https%3A%2F%2Fwww.webofscience.com%2Fwos%2Fwoscc%2Ffull-record%2FWOS:000369482900024","View Full Record in Web of Science")</f>
        <v>View Full Record in Web of Science</v>
      </c>
    </row>
    <row r="176" spans="1:72" x14ac:dyDescent="0.25">
      <c r="A176" t="s">
        <v>72</v>
      </c>
      <c r="B176" t="s">
        <v>1555</v>
      </c>
      <c r="C176" t="s">
        <v>74</v>
      </c>
      <c r="D176" t="s">
        <v>74</v>
      </c>
      <c r="E176" t="s">
        <v>74</v>
      </c>
      <c r="F176" t="s">
        <v>1556</v>
      </c>
      <c r="G176" t="s">
        <v>74</v>
      </c>
      <c r="H176" t="s">
        <v>74</v>
      </c>
      <c r="I176" t="s">
        <v>3473</v>
      </c>
      <c r="J176" t="s">
        <v>3435</v>
      </c>
      <c r="K176" t="s">
        <v>74</v>
      </c>
      <c r="L176" t="s">
        <v>74</v>
      </c>
      <c r="M176" t="s">
        <v>78</v>
      </c>
      <c r="N176" t="s">
        <v>1630</v>
      </c>
      <c r="O176" t="s">
        <v>74</v>
      </c>
      <c r="P176" t="s">
        <v>74</v>
      </c>
      <c r="Q176" t="s">
        <v>74</v>
      </c>
      <c r="R176" t="s">
        <v>74</v>
      </c>
      <c r="S176" t="s">
        <v>74</v>
      </c>
      <c r="T176" t="s">
        <v>3474</v>
      </c>
      <c r="U176" t="s">
        <v>3475</v>
      </c>
      <c r="V176" t="s">
        <v>3476</v>
      </c>
      <c r="W176" t="s">
        <v>3477</v>
      </c>
      <c r="X176" t="s">
        <v>1562</v>
      </c>
      <c r="Y176" t="s">
        <v>1563</v>
      </c>
      <c r="Z176" t="s">
        <v>3478</v>
      </c>
      <c r="AA176" t="s">
        <v>74</v>
      </c>
      <c r="AB176" t="s">
        <v>74</v>
      </c>
      <c r="AC176" t="s">
        <v>3479</v>
      </c>
      <c r="AD176" t="s">
        <v>3479</v>
      </c>
      <c r="AE176" t="s">
        <v>3479</v>
      </c>
      <c r="AF176" t="s">
        <v>74</v>
      </c>
      <c r="AG176">
        <v>95</v>
      </c>
      <c r="AH176">
        <v>0</v>
      </c>
      <c r="AI176">
        <v>0</v>
      </c>
      <c r="AJ176">
        <v>0</v>
      </c>
      <c r="AK176">
        <v>0</v>
      </c>
      <c r="AL176" t="s">
        <v>1393</v>
      </c>
      <c r="AM176" t="s">
        <v>1394</v>
      </c>
      <c r="AN176" t="s">
        <v>1395</v>
      </c>
      <c r="AO176" t="s">
        <v>3448</v>
      </c>
      <c r="AP176" t="s">
        <v>3449</v>
      </c>
      <c r="AQ176" t="s">
        <v>74</v>
      </c>
      <c r="AR176" t="s">
        <v>3450</v>
      </c>
      <c r="AS176" t="s">
        <v>3451</v>
      </c>
      <c r="AT176" t="s">
        <v>3480</v>
      </c>
      <c r="AU176">
        <v>2023</v>
      </c>
      <c r="AV176" t="s">
        <v>74</v>
      </c>
      <c r="AW176" t="s">
        <v>74</v>
      </c>
      <c r="AX176" t="s">
        <v>74</v>
      </c>
      <c r="AY176" t="s">
        <v>74</v>
      </c>
      <c r="AZ176" t="s">
        <v>74</v>
      </c>
      <c r="BA176" t="s">
        <v>74</v>
      </c>
      <c r="BB176" t="s">
        <v>74</v>
      </c>
      <c r="BC176" t="s">
        <v>74</v>
      </c>
      <c r="BD176" t="s">
        <v>74</v>
      </c>
      <c r="BE176" t="s">
        <v>3481</v>
      </c>
      <c r="BF176" t="str">
        <f>HYPERLINK("http://dx.doi.org/10.1007/s11355-023-00575-5","http://dx.doi.org/10.1007/s11355-023-00575-5")</f>
        <v>http://dx.doi.org/10.1007/s11355-023-00575-5</v>
      </c>
      <c r="BG176" t="s">
        <v>74</v>
      </c>
      <c r="BH176" t="s">
        <v>3482</v>
      </c>
      <c r="BI176">
        <v>13</v>
      </c>
      <c r="BJ176" t="s">
        <v>596</v>
      </c>
      <c r="BK176" t="s">
        <v>98</v>
      </c>
      <c r="BL176" t="s">
        <v>304</v>
      </c>
      <c r="BM176" t="s">
        <v>3483</v>
      </c>
      <c r="BN176" t="s">
        <v>74</v>
      </c>
      <c r="BO176" t="s">
        <v>74</v>
      </c>
      <c r="BP176" t="s">
        <v>74</v>
      </c>
      <c r="BQ176" t="s">
        <v>74</v>
      </c>
      <c r="BR176" t="s">
        <v>102</v>
      </c>
      <c r="BS176" t="s">
        <v>3484</v>
      </c>
      <c r="BT176" t="str">
        <f>HYPERLINK("https%3A%2F%2Fwww.webofscience.com%2Fwos%2Fwoscc%2Ffull-record%2FWOS:001064659100001","View Full Record in Web of Science")</f>
        <v>View Full Record in Web of Science</v>
      </c>
    </row>
    <row r="177" spans="1:72" x14ac:dyDescent="0.25">
      <c r="A177" t="s">
        <v>72</v>
      </c>
      <c r="B177" t="s">
        <v>3485</v>
      </c>
      <c r="C177" t="s">
        <v>74</v>
      </c>
      <c r="D177" t="s">
        <v>74</v>
      </c>
      <c r="E177" t="s">
        <v>74</v>
      </c>
      <c r="F177" t="s">
        <v>3486</v>
      </c>
      <c r="G177" t="s">
        <v>74</v>
      </c>
      <c r="H177" t="s">
        <v>74</v>
      </c>
      <c r="I177" t="s">
        <v>3487</v>
      </c>
      <c r="J177" t="s">
        <v>3488</v>
      </c>
      <c r="K177" t="s">
        <v>74</v>
      </c>
      <c r="L177" t="s">
        <v>74</v>
      </c>
      <c r="M177" t="s">
        <v>78</v>
      </c>
      <c r="N177" t="s">
        <v>79</v>
      </c>
      <c r="O177" t="s">
        <v>74</v>
      </c>
      <c r="P177" t="s">
        <v>74</v>
      </c>
      <c r="Q177" t="s">
        <v>74</v>
      </c>
      <c r="R177" t="s">
        <v>74</v>
      </c>
      <c r="S177" t="s">
        <v>74</v>
      </c>
      <c r="T177" t="s">
        <v>3489</v>
      </c>
      <c r="U177" t="s">
        <v>3490</v>
      </c>
      <c r="V177" t="s">
        <v>3491</v>
      </c>
      <c r="W177" t="s">
        <v>3492</v>
      </c>
      <c r="X177" t="s">
        <v>3493</v>
      </c>
      <c r="Y177" t="s">
        <v>3494</v>
      </c>
      <c r="Z177" t="s">
        <v>3495</v>
      </c>
      <c r="AA177" t="s">
        <v>3496</v>
      </c>
      <c r="AB177" t="s">
        <v>3497</v>
      </c>
      <c r="AC177" t="s">
        <v>74</v>
      </c>
      <c r="AD177" t="s">
        <v>74</v>
      </c>
      <c r="AE177" t="s">
        <v>74</v>
      </c>
      <c r="AF177" t="s">
        <v>74</v>
      </c>
      <c r="AG177">
        <v>72</v>
      </c>
      <c r="AH177">
        <v>1</v>
      </c>
      <c r="AI177">
        <v>1</v>
      </c>
      <c r="AJ177">
        <v>1</v>
      </c>
      <c r="AK177">
        <v>5</v>
      </c>
      <c r="AL177" t="s">
        <v>3498</v>
      </c>
      <c r="AM177" t="s">
        <v>3499</v>
      </c>
      <c r="AN177" t="s">
        <v>3500</v>
      </c>
      <c r="AO177" t="s">
        <v>74</v>
      </c>
      <c r="AP177" t="s">
        <v>3501</v>
      </c>
      <c r="AQ177" t="s">
        <v>74</v>
      </c>
      <c r="AR177" t="s">
        <v>3502</v>
      </c>
      <c r="AS177" t="s">
        <v>3503</v>
      </c>
      <c r="AT177" t="s">
        <v>280</v>
      </c>
      <c r="AU177">
        <v>2022</v>
      </c>
      <c r="AV177">
        <v>16</v>
      </c>
      <c r="AW177">
        <v>4</v>
      </c>
      <c r="AX177" t="s">
        <v>74</v>
      </c>
      <c r="AY177" t="s">
        <v>74</v>
      </c>
      <c r="AZ177" t="s">
        <v>74</v>
      </c>
      <c r="BA177" t="s">
        <v>74</v>
      </c>
      <c r="BB177" t="s">
        <v>74</v>
      </c>
      <c r="BC177" t="s">
        <v>74</v>
      </c>
      <c r="BD177">
        <v>42402</v>
      </c>
      <c r="BE177" t="s">
        <v>3504</v>
      </c>
      <c r="BF177" t="str">
        <f>HYPERLINK("http://dx.doi.org/10.1117/1.JRS.16.042402","http://dx.doi.org/10.1117/1.JRS.16.042402")</f>
        <v>http://dx.doi.org/10.1117/1.JRS.16.042402</v>
      </c>
      <c r="BG177" t="s">
        <v>74</v>
      </c>
      <c r="BH177" t="s">
        <v>74</v>
      </c>
      <c r="BI177">
        <v>17</v>
      </c>
      <c r="BJ177" t="s">
        <v>3505</v>
      </c>
      <c r="BK177" t="s">
        <v>98</v>
      </c>
      <c r="BL177" t="s">
        <v>3506</v>
      </c>
      <c r="BM177" t="s">
        <v>3507</v>
      </c>
      <c r="BN177" t="s">
        <v>74</v>
      </c>
      <c r="BO177" t="s">
        <v>74</v>
      </c>
      <c r="BP177" t="s">
        <v>74</v>
      </c>
      <c r="BQ177" t="s">
        <v>74</v>
      </c>
      <c r="BR177" t="s">
        <v>102</v>
      </c>
      <c r="BS177" t="s">
        <v>3508</v>
      </c>
      <c r="BT177" t="str">
        <f>HYPERLINK("https%3A%2F%2Fwww.webofscience.com%2Fwos%2Fwoscc%2Ffull-record%2FWOS:000917345800001","View Full Record in Web of Science")</f>
        <v>View Full Record in Web of Science</v>
      </c>
    </row>
    <row r="178" spans="1:72" x14ac:dyDescent="0.25">
      <c r="A178" t="s">
        <v>72</v>
      </c>
      <c r="B178" t="s">
        <v>3509</v>
      </c>
      <c r="C178" t="s">
        <v>74</v>
      </c>
      <c r="D178" t="s">
        <v>74</v>
      </c>
      <c r="E178" t="s">
        <v>74</v>
      </c>
      <c r="F178" t="s">
        <v>3510</v>
      </c>
      <c r="G178" t="s">
        <v>74</v>
      </c>
      <c r="H178" t="s">
        <v>74</v>
      </c>
      <c r="I178" t="s">
        <v>3511</v>
      </c>
      <c r="J178" t="s">
        <v>3512</v>
      </c>
      <c r="K178" t="s">
        <v>74</v>
      </c>
      <c r="L178" t="s">
        <v>74</v>
      </c>
      <c r="M178" t="s">
        <v>78</v>
      </c>
      <c r="N178" t="s">
        <v>1630</v>
      </c>
      <c r="O178" t="s">
        <v>74</v>
      </c>
      <c r="P178" t="s">
        <v>74</v>
      </c>
      <c r="Q178" t="s">
        <v>74</v>
      </c>
      <c r="R178" t="s">
        <v>74</v>
      </c>
      <c r="S178" t="s">
        <v>74</v>
      </c>
      <c r="T178" t="s">
        <v>3513</v>
      </c>
      <c r="U178" t="s">
        <v>3514</v>
      </c>
      <c r="V178" t="s">
        <v>3515</v>
      </c>
      <c r="W178" t="s">
        <v>3516</v>
      </c>
      <c r="X178" t="s">
        <v>3517</v>
      </c>
      <c r="Y178" t="s">
        <v>1621</v>
      </c>
      <c r="Z178" t="s">
        <v>1622</v>
      </c>
      <c r="AA178" t="s">
        <v>74</v>
      </c>
      <c r="AB178" t="s">
        <v>74</v>
      </c>
      <c r="AC178" t="s">
        <v>74</v>
      </c>
      <c r="AD178" t="s">
        <v>74</v>
      </c>
      <c r="AE178" t="s">
        <v>74</v>
      </c>
      <c r="AF178" t="s">
        <v>74</v>
      </c>
      <c r="AG178">
        <v>85</v>
      </c>
      <c r="AH178">
        <v>0</v>
      </c>
      <c r="AI178">
        <v>0</v>
      </c>
      <c r="AJ178">
        <v>2</v>
      </c>
      <c r="AK178">
        <v>2</v>
      </c>
      <c r="AL178" t="s">
        <v>764</v>
      </c>
      <c r="AM178" t="s">
        <v>765</v>
      </c>
      <c r="AN178" t="s">
        <v>766</v>
      </c>
      <c r="AO178" t="s">
        <v>3518</v>
      </c>
      <c r="AP178" t="s">
        <v>3519</v>
      </c>
      <c r="AQ178" t="s">
        <v>74</v>
      </c>
      <c r="AR178" t="s">
        <v>3520</v>
      </c>
      <c r="AS178" t="s">
        <v>3521</v>
      </c>
      <c r="AT178" t="s">
        <v>3522</v>
      </c>
      <c r="AU178">
        <v>2023</v>
      </c>
      <c r="AV178" t="s">
        <v>74</v>
      </c>
      <c r="AW178" t="s">
        <v>74</v>
      </c>
      <c r="AX178" t="s">
        <v>74</v>
      </c>
      <c r="AY178" t="s">
        <v>74</v>
      </c>
      <c r="AZ178" t="s">
        <v>74</v>
      </c>
      <c r="BA178" t="s">
        <v>74</v>
      </c>
      <c r="BB178" t="s">
        <v>74</v>
      </c>
      <c r="BC178" t="s">
        <v>74</v>
      </c>
      <c r="BD178" t="s">
        <v>74</v>
      </c>
      <c r="BE178" t="s">
        <v>3523</v>
      </c>
      <c r="BF178" t="str">
        <f>HYPERLINK("http://dx.doi.org/10.1080/09583157.2023.2245985","http://dx.doi.org/10.1080/09583157.2023.2245985")</f>
        <v>http://dx.doi.org/10.1080/09583157.2023.2245985</v>
      </c>
      <c r="BG178" t="s">
        <v>74</v>
      </c>
      <c r="BH178" t="s">
        <v>3524</v>
      </c>
      <c r="BI178">
        <v>35</v>
      </c>
      <c r="BJ178" t="s">
        <v>1522</v>
      </c>
      <c r="BK178" t="s">
        <v>98</v>
      </c>
      <c r="BL178" t="s">
        <v>1522</v>
      </c>
      <c r="BM178" t="s">
        <v>3525</v>
      </c>
      <c r="BN178" t="s">
        <v>74</v>
      </c>
      <c r="BO178" t="s">
        <v>652</v>
      </c>
      <c r="BP178" t="s">
        <v>74</v>
      </c>
      <c r="BQ178" t="s">
        <v>74</v>
      </c>
      <c r="BR178" t="s">
        <v>102</v>
      </c>
      <c r="BS178" t="s">
        <v>3526</v>
      </c>
      <c r="BT178" t="str">
        <f>HYPERLINK("https%3A%2F%2Fwww.webofscience.com%2Fwos%2Fwoscc%2Ffull-record%2FWOS:001046597700001","View Full Record in Web of Science")</f>
        <v>View Full Record in Web of Science</v>
      </c>
    </row>
    <row r="179" spans="1:72" x14ac:dyDescent="0.25">
      <c r="A179" t="s">
        <v>72</v>
      </c>
      <c r="B179" t="s">
        <v>3527</v>
      </c>
      <c r="C179" t="s">
        <v>74</v>
      </c>
      <c r="D179" t="s">
        <v>74</v>
      </c>
      <c r="E179" t="s">
        <v>74</v>
      </c>
      <c r="F179" t="s">
        <v>3528</v>
      </c>
      <c r="G179" t="s">
        <v>74</v>
      </c>
      <c r="H179" t="s">
        <v>74</v>
      </c>
      <c r="I179" t="s">
        <v>3529</v>
      </c>
      <c r="J179" t="s">
        <v>3530</v>
      </c>
      <c r="K179" t="s">
        <v>74</v>
      </c>
      <c r="L179" t="s">
        <v>74</v>
      </c>
      <c r="M179" t="s">
        <v>78</v>
      </c>
      <c r="N179" t="s">
        <v>79</v>
      </c>
      <c r="O179" t="s">
        <v>74</v>
      </c>
      <c r="P179" t="s">
        <v>74</v>
      </c>
      <c r="Q179" t="s">
        <v>74</v>
      </c>
      <c r="R179" t="s">
        <v>74</v>
      </c>
      <c r="S179" t="s">
        <v>74</v>
      </c>
      <c r="T179" t="s">
        <v>3531</v>
      </c>
      <c r="U179" t="s">
        <v>3532</v>
      </c>
      <c r="V179" t="s">
        <v>3533</v>
      </c>
      <c r="W179" t="s">
        <v>3534</v>
      </c>
      <c r="X179" t="s">
        <v>1207</v>
      </c>
      <c r="Y179" t="s">
        <v>3535</v>
      </c>
      <c r="Z179" t="s">
        <v>3536</v>
      </c>
      <c r="AA179" t="s">
        <v>3537</v>
      </c>
      <c r="AB179" t="s">
        <v>3538</v>
      </c>
      <c r="AC179" t="s">
        <v>3539</v>
      </c>
      <c r="AD179" t="s">
        <v>3540</v>
      </c>
      <c r="AE179" t="s">
        <v>3541</v>
      </c>
      <c r="AF179" t="s">
        <v>74</v>
      </c>
      <c r="AG179">
        <v>54</v>
      </c>
      <c r="AH179">
        <v>2</v>
      </c>
      <c r="AI179">
        <v>2</v>
      </c>
      <c r="AJ179">
        <v>2</v>
      </c>
      <c r="AK179">
        <v>11</v>
      </c>
      <c r="AL179" t="s">
        <v>764</v>
      </c>
      <c r="AM179" t="s">
        <v>765</v>
      </c>
      <c r="AN179" t="s">
        <v>766</v>
      </c>
      <c r="AO179" t="s">
        <v>3542</v>
      </c>
      <c r="AP179" t="s">
        <v>3543</v>
      </c>
      <c r="AQ179" t="s">
        <v>74</v>
      </c>
      <c r="AR179" t="s">
        <v>3544</v>
      </c>
      <c r="AS179" t="s">
        <v>3545</v>
      </c>
      <c r="AT179" t="s">
        <v>3546</v>
      </c>
      <c r="AU179">
        <v>2023</v>
      </c>
      <c r="AV179">
        <v>57</v>
      </c>
      <c r="AW179">
        <v>1</v>
      </c>
      <c r="AX179" t="s">
        <v>74</v>
      </c>
      <c r="AY179" t="s">
        <v>74</v>
      </c>
      <c r="AZ179" t="s">
        <v>74</v>
      </c>
      <c r="BA179" t="s">
        <v>74</v>
      </c>
      <c r="BB179">
        <v>36</v>
      </c>
      <c r="BC179">
        <v>53</v>
      </c>
      <c r="BD179" t="s">
        <v>74</v>
      </c>
      <c r="BE179" t="s">
        <v>3547</v>
      </c>
      <c r="BF179" t="str">
        <f>HYPERLINK("http://dx.doi.org/10.1080/00305316.2022.2040631","http://dx.doi.org/10.1080/00305316.2022.2040631")</f>
        <v>http://dx.doi.org/10.1080/00305316.2022.2040631</v>
      </c>
      <c r="BG179" t="s">
        <v>74</v>
      </c>
      <c r="BH179" t="s">
        <v>2896</v>
      </c>
      <c r="BI179">
        <v>18</v>
      </c>
      <c r="BJ179" t="s">
        <v>623</v>
      </c>
      <c r="BK179" t="s">
        <v>98</v>
      </c>
      <c r="BL179" t="s">
        <v>623</v>
      </c>
      <c r="BM179" t="s">
        <v>3548</v>
      </c>
      <c r="BN179" t="s">
        <v>74</v>
      </c>
      <c r="BO179" t="s">
        <v>74</v>
      </c>
      <c r="BP179" t="s">
        <v>74</v>
      </c>
      <c r="BQ179" t="s">
        <v>74</v>
      </c>
      <c r="BR179" t="s">
        <v>102</v>
      </c>
      <c r="BS179" t="s">
        <v>3549</v>
      </c>
      <c r="BT179" t="str">
        <f>HYPERLINK("https%3A%2F%2Fwww.webofscience.com%2Fwos%2Fwoscc%2Ffull-record%2FWOS:000756179200001","View Full Record in Web of Science")</f>
        <v>View Full Record in Web of Science</v>
      </c>
    </row>
    <row r="180" spans="1:72" x14ac:dyDescent="0.25">
      <c r="A180" t="s">
        <v>72</v>
      </c>
      <c r="B180" t="s">
        <v>3550</v>
      </c>
      <c r="C180" t="s">
        <v>74</v>
      </c>
      <c r="D180" t="s">
        <v>74</v>
      </c>
      <c r="E180" t="s">
        <v>74</v>
      </c>
      <c r="F180" t="s">
        <v>3551</v>
      </c>
      <c r="G180" t="s">
        <v>74</v>
      </c>
      <c r="H180" t="s">
        <v>74</v>
      </c>
      <c r="I180" t="s">
        <v>3552</v>
      </c>
      <c r="J180" t="s">
        <v>1528</v>
      </c>
      <c r="K180" t="s">
        <v>74</v>
      </c>
      <c r="L180" t="s">
        <v>74</v>
      </c>
      <c r="M180" t="s">
        <v>78</v>
      </c>
      <c r="N180" t="s">
        <v>79</v>
      </c>
      <c r="O180" t="s">
        <v>74</v>
      </c>
      <c r="P180" t="s">
        <v>74</v>
      </c>
      <c r="Q180" t="s">
        <v>74</v>
      </c>
      <c r="R180" t="s">
        <v>74</v>
      </c>
      <c r="S180" t="s">
        <v>74</v>
      </c>
      <c r="T180" t="s">
        <v>3553</v>
      </c>
      <c r="U180" t="s">
        <v>3554</v>
      </c>
      <c r="V180" t="s">
        <v>3555</v>
      </c>
      <c r="W180" t="s">
        <v>3556</v>
      </c>
      <c r="X180" t="s">
        <v>3557</v>
      </c>
      <c r="Y180" t="s">
        <v>3558</v>
      </c>
      <c r="Z180" t="s">
        <v>3559</v>
      </c>
      <c r="AA180" t="s">
        <v>3560</v>
      </c>
      <c r="AB180" t="s">
        <v>3561</v>
      </c>
      <c r="AC180" t="s">
        <v>3562</v>
      </c>
      <c r="AD180" t="s">
        <v>3563</v>
      </c>
      <c r="AE180" t="s">
        <v>3564</v>
      </c>
      <c r="AF180" t="s">
        <v>74</v>
      </c>
      <c r="AG180">
        <v>36</v>
      </c>
      <c r="AH180">
        <v>1</v>
      </c>
      <c r="AI180">
        <v>1</v>
      </c>
      <c r="AJ180">
        <v>1</v>
      </c>
      <c r="AK180">
        <v>3</v>
      </c>
      <c r="AL180" t="s">
        <v>249</v>
      </c>
      <c r="AM180" t="s">
        <v>295</v>
      </c>
      <c r="AN180" t="s">
        <v>296</v>
      </c>
      <c r="AO180" t="s">
        <v>1535</v>
      </c>
      <c r="AP180" t="s">
        <v>1536</v>
      </c>
      <c r="AQ180" t="s">
        <v>74</v>
      </c>
      <c r="AR180" t="s">
        <v>1528</v>
      </c>
      <c r="AS180" t="s">
        <v>1537</v>
      </c>
      <c r="AT180" t="s">
        <v>280</v>
      </c>
      <c r="AU180">
        <v>2022</v>
      </c>
      <c r="AV180">
        <v>42</v>
      </c>
      <c r="AW180">
        <v>7</v>
      </c>
      <c r="AX180" t="s">
        <v>74</v>
      </c>
      <c r="AY180" t="s">
        <v>74</v>
      </c>
      <c r="AZ180" t="s">
        <v>74</v>
      </c>
      <c r="BA180" t="s">
        <v>74</v>
      </c>
      <c r="BB180" t="s">
        <v>74</v>
      </c>
      <c r="BC180" t="s">
        <v>74</v>
      </c>
      <c r="BD180">
        <v>94</v>
      </c>
      <c r="BE180" t="s">
        <v>3565</v>
      </c>
      <c r="BF180" t="str">
        <f>HYPERLINK("http://dx.doi.org/10.1007/s13157-022-01621-y","http://dx.doi.org/10.1007/s13157-022-01621-y")</f>
        <v>http://dx.doi.org/10.1007/s13157-022-01621-y</v>
      </c>
      <c r="BG180" t="s">
        <v>74</v>
      </c>
      <c r="BH180" t="s">
        <v>74</v>
      </c>
      <c r="BI180">
        <v>11</v>
      </c>
      <c r="BJ180" t="s">
        <v>421</v>
      </c>
      <c r="BK180" t="s">
        <v>98</v>
      </c>
      <c r="BL180" t="s">
        <v>126</v>
      </c>
      <c r="BM180" t="s">
        <v>3566</v>
      </c>
      <c r="BN180" t="s">
        <v>74</v>
      </c>
      <c r="BO180" t="s">
        <v>74</v>
      </c>
      <c r="BP180" t="s">
        <v>74</v>
      </c>
      <c r="BQ180" t="s">
        <v>74</v>
      </c>
      <c r="BR180" t="s">
        <v>102</v>
      </c>
      <c r="BS180" t="s">
        <v>3567</v>
      </c>
      <c r="BT180" t="str">
        <f>HYPERLINK("https%3A%2F%2Fwww.webofscience.com%2Fwos%2Fwoscc%2Ffull-record%2FWOS:000866496400002","View Full Record in Web of Science")</f>
        <v>View Full Record in Web of Science</v>
      </c>
    </row>
    <row r="181" spans="1:72" x14ac:dyDescent="0.25">
      <c r="A181" t="s">
        <v>72</v>
      </c>
      <c r="B181" t="s">
        <v>3568</v>
      </c>
      <c r="C181" t="s">
        <v>74</v>
      </c>
      <c r="D181" t="s">
        <v>74</v>
      </c>
      <c r="E181" t="s">
        <v>74</v>
      </c>
      <c r="F181" t="s">
        <v>3569</v>
      </c>
      <c r="G181" t="s">
        <v>74</v>
      </c>
      <c r="H181" t="s">
        <v>74</v>
      </c>
      <c r="I181" t="s">
        <v>3570</v>
      </c>
      <c r="J181" t="s">
        <v>264</v>
      </c>
      <c r="K181" t="s">
        <v>74</v>
      </c>
      <c r="L181" t="s">
        <v>74</v>
      </c>
      <c r="M181" t="s">
        <v>78</v>
      </c>
      <c r="N181" t="s">
        <v>79</v>
      </c>
      <c r="O181" t="s">
        <v>74</v>
      </c>
      <c r="P181" t="s">
        <v>74</v>
      </c>
      <c r="Q181" t="s">
        <v>74</v>
      </c>
      <c r="R181" t="s">
        <v>74</v>
      </c>
      <c r="S181" t="s">
        <v>74</v>
      </c>
      <c r="T181" t="s">
        <v>3571</v>
      </c>
      <c r="U181" t="s">
        <v>3572</v>
      </c>
      <c r="V181" t="s">
        <v>3573</v>
      </c>
      <c r="W181" t="s">
        <v>3574</v>
      </c>
      <c r="X181" t="s">
        <v>3575</v>
      </c>
      <c r="Y181" t="s">
        <v>3576</v>
      </c>
      <c r="Z181" t="s">
        <v>3577</v>
      </c>
      <c r="AA181" t="s">
        <v>3578</v>
      </c>
      <c r="AB181" t="s">
        <v>3579</v>
      </c>
      <c r="AC181" t="s">
        <v>3580</v>
      </c>
      <c r="AD181" t="s">
        <v>3580</v>
      </c>
      <c r="AE181" t="s">
        <v>3581</v>
      </c>
      <c r="AF181" t="s">
        <v>74</v>
      </c>
      <c r="AG181">
        <v>72</v>
      </c>
      <c r="AH181">
        <v>28</v>
      </c>
      <c r="AI181">
        <v>30</v>
      </c>
      <c r="AJ181">
        <v>1</v>
      </c>
      <c r="AK181">
        <v>50</v>
      </c>
      <c r="AL181" t="s">
        <v>274</v>
      </c>
      <c r="AM181" t="s">
        <v>117</v>
      </c>
      <c r="AN181" t="s">
        <v>275</v>
      </c>
      <c r="AO181" t="s">
        <v>276</v>
      </c>
      <c r="AP181" t="s">
        <v>277</v>
      </c>
      <c r="AQ181" t="s">
        <v>74</v>
      </c>
      <c r="AR181" t="s">
        <v>278</v>
      </c>
      <c r="AS181" t="s">
        <v>279</v>
      </c>
      <c r="AT181" t="s">
        <v>3582</v>
      </c>
      <c r="AU181">
        <v>2018</v>
      </c>
      <c r="AV181">
        <v>385</v>
      </c>
      <c r="AW181" t="s">
        <v>74</v>
      </c>
      <c r="AX181" t="s">
        <v>74</v>
      </c>
      <c r="AY181" t="s">
        <v>74</v>
      </c>
      <c r="AZ181" t="s">
        <v>74</v>
      </c>
      <c r="BA181" t="s">
        <v>74</v>
      </c>
      <c r="BB181">
        <v>35</v>
      </c>
      <c r="BC181">
        <v>44</v>
      </c>
      <c r="BD181" t="s">
        <v>74</v>
      </c>
      <c r="BE181" t="s">
        <v>3583</v>
      </c>
      <c r="BF181" t="str">
        <f>HYPERLINK("http://dx.doi.org/10.1016/j.ecolmodel.2018.07.001","http://dx.doi.org/10.1016/j.ecolmodel.2018.07.001")</f>
        <v>http://dx.doi.org/10.1016/j.ecolmodel.2018.07.001</v>
      </c>
      <c r="BG181" t="s">
        <v>74</v>
      </c>
      <c r="BH181" t="s">
        <v>74</v>
      </c>
      <c r="BI181">
        <v>10</v>
      </c>
      <c r="BJ181" t="s">
        <v>125</v>
      </c>
      <c r="BK181" t="s">
        <v>98</v>
      </c>
      <c r="BL181" t="s">
        <v>126</v>
      </c>
      <c r="BM181" t="s">
        <v>3584</v>
      </c>
      <c r="BN181" t="s">
        <v>74</v>
      </c>
      <c r="BO181" t="s">
        <v>74</v>
      </c>
      <c r="BP181" t="s">
        <v>74</v>
      </c>
      <c r="BQ181" t="s">
        <v>74</v>
      </c>
      <c r="BR181" t="s">
        <v>102</v>
      </c>
      <c r="BS181" t="s">
        <v>3585</v>
      </c>
      <c r="BT181" t="str">
        <f>HYPERLINK("https%3A%2F%2Fwww.webofscience.com%2Fwos%2Fwoscc%2Ffull-record%2FWOS:000442973900004","View Full Record in Web of Science")</f>
        <v>View Full Record in Web of Science</v>
      </c>
    </row>
    <row r="182" spans="1:72" x14ac:dyDescent="0.25">
      <c r="A182" t="s">
        <v>72</v>
      </c>
      <c r="B182" t="s">
        <v>3586</v>
      </c>
      <c r="C182" t="s">
        <v>74</v>
      </c>
      <c r="D182" t="s">
        <v>74</v>
      </c>
      <c r="E182" t="s">
        <v>74</v>
      </c>
      <c r="F182" t="s">
        <v>3587</v>
      </c>
      <c r="G182" t="s">
        <v>74</v>
      </c>
      <c r="H182" t="s">
        <v>74</v>
      </c>
      <c r="I182" t="s">
        <v>3588</v>
      </c>
      <c r="J182" t="s">
        <v>3589</v>
      </c>
      <c r="K182" t="s">
        <v>74</v>
      </c>
      <c r="L182" t="s">
        <v>74</v>
      </c>
      <c r="M182" t="s">
        <v>78</v>
      </c>
      <c r="N182" t="s">
        <v>79</v>
      </c>
      <c r="O182" t="s">
        <v>74</v>
      </c>
      <c r="P182" t="s">
        <v>74</v>
      </c>
      <c r="Q182" t="s">
        <v>74</v>
      </c>
      <c r="R182" t="s">
        <v>74</v>
      </c>
      <c r="S182" t="s">
        <v>74</v>
      </c>
      <c r="T182" t="s">
        <v>3590</v>
      </c>
      <c r="U182" t="s">
        <v>3591</v>
      </c>
      <c r="V182" t="s">
        <v>3592</v>
      </c>
      <c r="W182" t="s">
        <v>3593</v>
      </c>
      <c r="X182" t="s">
        <v>3594</v>
      </c>
      <c r="Y182" t="s">
        <v>3595</v>
      </c>
      <c r="Z182" t="s">
        <v>3596</v>
      </c>
      <c r="AA182" t="s">
        <v>3597</v>
      </c>
      <c r="AB182" t="s">
        <v>3598</v>
      </c>
      <c r="AC182" t="s">
        <v>74</v>
      </c>
      <c r="AD182" t="s">
        <v>74</v>
      </c>
      <c r="AE182" t="s">
        <v>74</v>
      </c>
      <c r="AF182" t="s">
        <v>74</v>
      </c>
      <c r="AG182">
        <v>49</v>
      </c>
      <c r="AH182">
        <v>16</v>
      </c>
      <c r="AI182">
        <v>17</v>
      </c>
      <c r="AJ182">
        <v>1</v>
      </c>
      <c r="AK182">
        <v>35</v>
      </c>
      <c r="AL182" t="s">
        <v>3599</v>
      </c>
      <c r="AM182" t="s">
        <v>90</v>
      </c>
      <c r="AN182" t="s">
        <v>3600</v>
      </c>
      <c r="AO182" t="s">
        <v>3601</v>
      </c>
      <c r="AP182" t="s">
        <v>3602</v>
      </c>
      <c r="AQ182" t="s">
        <v>74</v>
      </c>
      <c r="AR182" t="s">
        <v>3603</v>
      </c>
      <c r="AS182" t="s">
        <v>3604</v>
      </c>
      <c r="AT182" t="s">
        <v>74</v>
      </c>
      <c r="AU182">
        <v>2015</v>
      </c>
      <c r="AV182">
        <v>86</v>
      </c>
      <c r="AW182">
        <v>4</v>
      </c>
      <c r="AX182" t="s">
        <v>74</v>
      </c>
      <c r="AY182" t="s">
        <v>74</v>
      </c>
      <c r="AZ182" t="s">
        <v>74</v>
      </c>
      <c r="BA182" t="s">
        <v>74</v>
      </c>
      <c r="BB182">
        <v>387</v>
      </c>
      <c r="BC182">
        <v>397</v>
      </c>
      <c r="BD182" t="s">
        <v>74</v>
      </c>
      <c r="BE182" t="s">
        <v>3605</v>
      </c>
      <c r="BF182" t="str">
        <f>HYPERLINK("http://dx.doi.org/10.1159/000381952","http://dx.doi.org/10.1159/000381952")</f>
        <v>http://dx.doi.org/10.1159/000381952</v>
      </c>
      <c r="BG182" t="s">
        <v>74</v>
      </c>
      <c r="BH182" t="s">
        <v>74</v>
      </c>
      <c r="BI182">
        <v>11</v>
      </c>
      <c r="BJ182" t="s">
        <v>711</v>
      </c>
      <c r="BK182" t="s">
        <v>98</v>
      </c>
      <c r="BL182" t="s">
        <v>711</v>
      </c>
      <c r="BM182" t="s">
        <v>3606</v>
      </c>
      <c r="BN182">
        <v>26278411</v>
      </c>
      <c r="BO182" t="s">
        <v>74</v>
      </c>
      <c r="BP182" t="s">
        <v>74</v>
      </c>
      <c r="BQ182" t="s">
        <v>74</v>
      </c>
      <c r="BR182" t="s">
        <v>102</v>
      </c>
      <c r="BS182" t="s">
        <v>3607</v>
      </c>
      <c r="BT182" t="str">
        <f>HYPERLINK("https%3A%2F%2Fwww.webofscience.com%2Fwos%2Fwoscc%2Ffull-record%2FWOS:000363955000264","View Full Record in Web of Science")</f>
        <v>View Full Record in Web of Science</v>
      </c>
    </row>
    <row r="183" spans="1:72" x14ac:dyDescent="0.25">
      <c r="A183" t="s">
        <v>72</v>
      </c>
      <c r="B183" t="s">
        <v>3608</v>
      </c>
      <c r="C183" t="s">
        <v>74</v>
      </c>
      <c r="D183" t="s">
        <v>74</v>
      </c>
      <c r="E183" t="s">
        <v>74</v>
      </c>
      <c r="F183" t="s">
        <v>3609</v>
      </c>
      <c r="G183" t="s">
        <v>74</v>
      </c>
      <c r="H183" t="s">
        <v>74</v>
      </c>
      <c r="I183" t="s">
        <v>3610</v>
      </c>
      <c r="J183" t="s">
        <v>3611</v>
      </c>
      <c r="K183" t="s">
        <v>74</v>
      </c>
      <c r="L183" t="s">
        <v>74</v>
      </c>
      <c r="M183" t="s">
        <v>78</v>
      </c>
      <c r="N183" t="s">
        <v>79</v>
      </c>
      <c r="O183" t="s">
        <v>74</v>
      </c>
      <c r="P183" t="s">
        <v>74</v>
      </c>
      <c r="Q183" t="s">
        <v>74</v>
      </c>
      <c r="R183" t="s">
        <v>74</v>
      </c>
      <c r="S183" t="s">
        <v>74</v>
      </c>
      <c r="T183" t="s">
        <v>3612</v>
      </c>
      <c r="U183" t="s">
        <v>3613</v>
      </c>
      <c r="V183" t="s">
        <v>3614</v>
      </c>
      <c r="W183" t="s">
        <v>3615</v>
      </c>
      <c r="X183" t="s">
        <v>3616</v>
      </c>
      <c r="Y183" t="s">
        <v>3617</v>
      </c>
      <c r="Z183" t="s">
        <v>3618</v>
      </c>
      <c r="AA183" t="s">
        <v>3619</v>
      </c>
      <c r="AB183" t="s">
        <v>3620</v>
      </c>
      <c r="AC183" t="s">
        <v>74</v>
      </c>
      <c r="AD183" t="s">
        <v>74</v>
      </c>
      <c r="AE183" t="s">
        <v>74</v>
      </c>
      <c r="AF183" t="s">
        <v>74</v>
      </c>
      <c r="AG183">
        <v>51</v>
      </c>
      <c r="AH183">
        <v>0</v>
      </c>
      <c r="AI183">
        <v>0</v>
      </c>
      <c r="AJ183">
        <v>0</v>
      </c>
      <c r="AK183">
        <v>0</v>
      </c>
      <c r="AL183" t="s">
        <v>764</v>
      </c>
      <c r="AM183" t="s">
        <v>765</v>
      </c>
      <c r="AN183" t="s">
        <v>766</v>
      </c>
      <c r="AO183" t="s">
        <v>3621</v>
      </c>
      <c r="AP183" t="s">
        <v>3622</v>
      </c>
      <c r="AQ183" t="s">
        <v>74</v>
      </c>
      <c r="AR183" t="s">
        <v>3623</v>
      </c>
      <c r="AS183" t="s">
        <v>3624</v>
      </c>
      <c r="AT183" t="s">
        <v>3625</v>
      </c>
      <c r="AU183">
        <v>2023</v>
      </c>
      <c r="AV183">
        <v>157</v>
      </c>
      <c r="AW183">
        <v>4</v>
      </c>
      <c r="AX183" t="s">
        <v>74</v>
      </c>
      <c r="AY183" t="s">
        <v>74</v>
      </c>
      <c r="AZ183" t="s">
        <v>74</v>
      </c>
      <c r="BA183" t="s">
        <v>74</v>
      </c>
      <c r="BB183">
        <v>769</v>
      </c>
      <c r="BC183">
        <v>778</v>
      </c>
      <c r="BD183" t="s">
        <v>74</v>
      </c>
      <c r="BE183" t="s">
        <v>3626</v>
      </c>
      <c r="BF183" t="str">
        <f>HYPERLINK("http://dx.doi.org/10.1080/11263504.2023.2204090","http://dx.doi.org/10.1080/11263504.2023.2204090")</f>
        <v>http://dx.doi.org/10.1080/11263504.2023.2204090</v>
      </c>
      <c r="BG183" t="s">
        <v>74</v>
      </c>
      <c r="BH183" t="s">
        <v>1973</v>
      </c>
      <c r="BI183">
        <v>10</v>
      </c>
      <c r="BJ183" t="s">
        <v>150</v>
      </c>
      <c r="BK183" t="s">
        <v>98</v>
      </c>
      <c r="BL183" t="s">
        <v>150</v>
      </c>
      <c r="BM183" t="s">
        <v>3627</v>
      </c>
      <c r="BN183" t="s">
        <v>74</v>
      </c>
      <c r="BO183" t="s">
        <v>74</v>
      </c>
      <c r="BP183" t="s">
        <v>74</v>
      </c>
      <c r="BQ183" t="s">
        <v>74</v>
      </c>
      <c r="BR183" t="s">
        <v>102</v>
      </c>
      <c r="BS183" t="s">
        <v>3628</v>
      </c>
      <c r="BT183" t="str">
        <f>HYPERLINK("https%3A%2F%2Fwww.webofscience.com%2Fwos%2Fwoscc%2Ffull-record%2FWOS:001019904000001","View Full Record in Web of Science")</f>
        <v>View Full Record in Web of Science</v>
      </c>
    </row>
    <row r="184" spans="1:72" x14ac:dyDescent="0.25">
      <c r="A184" t="s">
        <v>72</v>
      </c>
      <c r="B184" t="s">
        <v>3509</v>
      </c>
      <c r="C184" t="s">
        <v>74</v>
      </c>
      <c r="D184" t="s">
        <v>74</v>
      </c>
      <c r="E184" t="s">
        <v>74</v>
      </c>
      <c r="F184" t="s">
        <v>3510</v>
      </c>
      <c r="G184" t="s">
        <v>74</v>
      </c>
      <c r="H184" t="s">
        <v>74</v>
      </c>
      <c r="I184" t="s">
        <v>3629</v>
      </c>
      <c r="J184" t="s">
        <v>185</v>
      </c>
      <c r="K184" t="s">
        <v>74</v>
      </c>
      <c r="L184" t="s">
        <v>74</v>
      </c>
      <c r="M184" t="s">
        <v>78</v>
      </c>
      <c r="N184" t="s">
        <v>1630</v>
      </c>
      <c r="O184" t="s">
        <v>74</v>
      </c>
      <c r="P184" t="s">
        <v>74</v>
      </c>
      <c r="Q184" t="s">
        <v>74</v>
      </c>
      <c r="R184" t="s">
        <v>74</v>
      </c>
      <c r="S184" t="s">
        <v>74</v>
      </c>
      <c r="T184" t="s">
        <v>3630</v>
      </c>
      <c r="U184" t="s">
        <v>3631</v>
      </c>
      <c r="V184" t="s">
        <v>3632</v>
      </c>
      <c r="W184" t="s">
        <v>3633</v>
      </c>
      <c r="X184" t="s">
        <v>1620</v>
      </c>
      <c r="Y184" t="s">
        <v>1621</v>
      </c>
      <c r="Z184" t="s">
        <v>3634</v>
      </c>
      <c r="AA184" t="s">
        <v>74</v>
      </c>
      <c r="AB184" t="s">
        <v>74</v>
      </c>
      <c r="AC184" t="s">
        <v>74</v>
      </c>
      <c r="AD184" t="s">
        <v>74</v>
      </c>
      <c r="AE184" t="s">
        <v>74</v>
      </c>
      <c r="AF184" t="s">
        <v>74</v>
      </c>
      <c r="AG184">
        <v>116</v>
      </c>
      <c r="AH184">
        <v>0</v>
      </c>
      <c r="AI184">
        <v>0</v>
      </c>
      <c r="AJ184">
        <v>4</v>
      </c>
      <c r="AK184">
        <v>4</v>
      </c>
      <c r="AL184" t="s">
        <v>198</v>
      </c>
      <c r="AM184" t="s">
        <v>199</v>
      </c>
      <c r="AN184" t="s">
        <v>200</v>
      </c>
      <c r="AO184" t="s">
        <v>201</v>
      </c>
      <c r="AP184" t="s">
        <v>202</v>
      </c>
      <c r="AQ184" t="s">
        <v>74</v>
      </c>
      <c r="AR184" t="s">
        <v>203</v>
      </c>
      <c r="AS184" t="s">
        <v>204</v>
      </c>
      <c r="AT184" t="s">
        <v>3635</v>
      </c>
      <c r="AU184">
        <v>2023</v>
      </c>
      <c r="AV184" t="s">
        <v>74</v>
      </c>
      <c r="AW184" t="s">
        <v>74</v>
      </c>
      <c r="AX184" t="s">
        <v>74</v>
      </c>
      <c r="AY184" t="s">
        <v>74</v>
      </c>
      <c r="AZ184" t="s">
        <v>74</v>
      </c>
      <c r="BA184" t="s">
        <v>74</v>
      </c>
      <c r="BB184" t="s">
        <v>74</v>
      </c>
      <c r="BC184" t="s">
        <v>74</v>
      </c>
      <c r="BD184" t="s">
        <v>74</v>
      </c>
      <c r="BE184" t="s">
        <v>3636</v>
      </c>
      <c r="BF184" t="str">
        <f>HYPERLINK("http://dx.doi.org/10.1007/s42965-023-00311-y","http://dx.doi.org/10.1007/s42965-023-00311-y")</f>
        <v>http://dx.doi.org/10.1007/s42965-023-00311-y</v>
      </c>
      <c r="BG184" t="s">
        <v>74</v>
      </c>
      <c r="BH184" t="s">
        <v>2991</v>
      </c>
      <c r="BI184">
        <v>22</v>
      </c>
      <c r="BJ184" t="s">
        <v>125</v>
      </c>
      <c r="BK184" t="s">
        <v>98</v>
      </c>
      <c r="BL184" t="s">
        <v>126</v>
      </c>
      <c r="BM184" t="s">
        <v>3637</v>
      </c>
      <c r="BN184" t="s">
        <v>74</v>
      </c>
      <c r="BO184" t="s">
        <v>74</v>
      </c>
      <c r="BP184" t="s">
        <v>74</v>
      </c>
      <c r="BQ184" t="s">
        <v>74</v>
      </c>
      <c r="BR184" t="s">
        <v>102</v>
      </c>
      <c r="BS184" t="s">
        <v>3638</v>
      </c>
      <c r="BT184" t="str">
        <f>HYPERLINK("https%3A%2F%2Fwww.webofscience.com%2Fwos%2Fwoscc%2Ffull-record%2FWOS:001009160500001","View Full Record in Web of Science")</f>
        <v>View Full Record in Web of Science</v>
      </c>
    </row>
    <row r="185" spans="1:72" x14ac:dyDescent="0.25">
      <c r="A185" t="s">
        <v>72</v>
      </c>
      <c r="B185" t="s">
        <v>3639</v>
      </c>
      <c r="C185" t="s">
        <v>74</v>
      </c>
      <c r="D185" t="s">
        <v>74</v>
      </c>
      <c r="E185" t="s">
        <v>74</v>
      </c>
      <c r="F185" t="s">
        <v>3640</v>
      </c>
      <c r="G185" t="s">
        <v>74</v>
      </c>
      <c r="H185" t="s">
        <v>74</v>
      </c>
      <c r="I185" t="s">
        <v>3641</v>
      </c>
      <c r="J185" t="s">
        <v>3435</v>
      </c>
      <c r="K185" t="s">
        <v>74</v>
      </c>
      <c r="L185" t="s">
        <v>74</v>
      </c>
      <c r="M185" t="s">
        <v>78</v>
      </c>
      <c r="N185" t="s">
        <v>79</v>
      </c>
      <c r="O185" t="s">
        <v>74</v>
      </c>
      <c r="P185" t="s">
        <v>74</v>
      </c>
      <c r="Q185" t="s">
        <v>74</v>
      </c>
      <c r="R185" t="s">
        <v>74</v>
      </c>
      <c r="S185" t="s">
        <v>74</v>
      </c>
      <c r="T185" t="s">
        <v>3642</v>
      </c>
      <c r="U185" t="s">
        <v>3643</v>
      </c>
      <c r="V185" t="s">
        <v>3644</v>
      </c>
      <c r="W185" t="s">
        <v>3645</v>
      </c>
      <c r="X185" t="s">
        <v>3646</v>
      </c>
      <c r="Y185" t="s">
        <v>3647</v>
      </c>
      <c r="Z185" t="s">
        <v>3648</v>
      </c>
      <c r="AA185" t="s">
        <v>3649</v>
      </c>
      <c r="AB185" t="s">
        <v>3650</v>
      </c>
      <c r="AC185" t="s">
        <v>3651</v>
      </c>
      <c r="AD185" t="s">
        <v>3652</v>
      </c>
      <c r="AE185" t="s">
        <v>3653</v>
      </c>
      <c r="AF185" t="s">
        <v>74</v>
      </c>
      <c r="AG185">
        <v>49</v>
      </c>
      <c r="AH185">
        <v>6</v>
      </c>
      <c r="AI185">
        <v>6</v>
      </c>
      <c r="AJ185">
        <v>2</v>
      </c>
      <c r="AK185">
        <v>22</v>
      </c>
      <c r="AL185" t="s">
        <v>1393</v>
      </c>
      <c r="AM185" t="s">
        <v>1394</v>
      </c>
      <c r="AN185" t="s">
        <v>1395</v>
      </c>
      <c r="AO185" t="s">
        <v>3448</v>
      </c>
      <c r="AP185" t="s">
        <v>3449</v>
      </c>
      <c r="AQ185" t="s">
        <v>74</v>
      </c>
      <c r="AR185" t="s">
        <v>3450</v>
      </c>
      <c r="AS185" t="s">
        <v>3451</v>
      </c>
      <c r="AT185" t="s">
        <v>1194</v>
      </c>
      <c r="AU185">
        <v>2019</v>
      </c>
      <c r="AV185">
        <v>15</v>
      </c>
      <c r="AW185">
        <v>1</v>
      </c>
      <c r="AX185" t="s">
        <v>74</v>
      </c>
      <c r="AY185" t="s">
        <v>74</v>
      </c>
      <c r="AZ185" t="s">
        <v>74</v>
      </c>
      <c r="BA185" t="s">
        <v>74</v>
      </c>
      <c r="BB185">
        <v>13</v>
      </c>
      <c r="BC185">
        <v>23</v>
      </c>
      <c r="BD185" t="s">
        <v>74</v>
      </c>
      <c r="BE185" t="s">
        <v>3654</v>
      </c>
      <c r="BF185" t="str">
        <f>HYPERLINK("http://dx.doi.org/10.1007/s11355-018-0353-2","http://dx.doi.org/10.1007/s11355-018-0353-2")</f>
        <v>http://dx.doi.org/10.1007/s11355-018-0353-2</v>
      </c>
      <c r="BG185" t="s">
        <v>74</v>
      </c>
      <c r="BH185" t="s">
        <v>74</v>
      </c>
      <c r="BI185">
        <v>11</v>
      </c>
      <c r="BJ185" t="s">
        <v>596</v>
      </c>
      <c r="BK185" t="s">
        <v>98</v>
      </c>
      <c r="BL185" t="s">
        <v>304</v>
      </c>
      <c r="BM185" t="s">
        <v>3655</v>
      </c>
      <c r="BN185" t="s">
        <v>74</v>
      </c>
      <c r="BO185" t="s">
        <v>74</v>
      </c>
      <c r="BP185" t="s">
        <v>74</v>
      </c>
      <c r="BQ185" t="s">
        <v>74</v>
      </c>
      <c r="BR185" t="s">
        <v>102</v>
      </c>
      <c r="BS185" t="s">
        <v>3656</v>
      </c>
      <c r="BT185" t="str">
        <f>HYPERLINK("https%3A%2F%2Fwww.webofscience.com%2Fwos%2Fwoscc%2Ffull-record%2FWOS:000456969700002","View Full Record in Web of Science")</f>
        <v>View Full Record in Web of Science</v>
      </c>
    </row>
    <row r="186" spans="1:72" x14ac:dyDescent="0.25">
      <c r="A186" t="s">
        <v>72</v>
      </c>
      <c r="B186" t="s">
        <v>1555</v>
      </c>
      <c r="C186" t="s">
        <v>74</v>
      </c>
      <c r="D186" t="s">
        <v>74</v>
      </c>
      <c r="E186" t="s">
        <v>74</v>
      </c>
      <c r="F186" t="s">
        <v>1556</v>
      </c>
      <c r="G186" t="s">
        <v>74</v>
      </c>
      <c r="H186" t="s">
        <v>74</v>
      </c>
      <c r="I186" t="s">
        <v>3657</v>
      </c>
      <c r="J186" t="s">
        <v>3658</v>
      </c>
      <c r="K186" t="s">
        <v>74</v>
      </c>
      <c r="L186" t="s">
        <v>74</v>
      </c>
      <c r="M186" t="s">
        <v>78</v>
      </c>
      <c r="N186" t="s">
        <v>1630</v>
      </c>
      <c r="O186" t="s">
        <v>74</v>
      </c>
      <c r="P186" t="s">
        <v>74</v>
      </c>
      <c r="Q186" t="s">
        <v>74</v>
      </c>
      <c r="R186" t="s">
        <v>74</v>
      </c>
      <c r="S186" t="s">
        <v>74</v>
      </c>
      <c r="T186" t="s">
        <v>3659</v>
      </c>
      <c r="U186" t="s">
        <v>3660</v>
      </c>
      <c r="V186" t="s">
        <v>3661</v>
      </c>
      <c r="W186" t="s">
        <v>3662</v>
      </c>
      <c r="X186" t="s">
        <v>1562</v>
      </c>
      <c r="Y186" t="s">
        <v>3663</v>
      </c>
      <c r="Z186" t="s">
        <v>3664</v>
      </c>
      <c r="AA186" t="s">
        <v>74</v>
      </c>
      <c r="AB186" t="s">
        <v>3665</v>
      </c>
      <c r="AC186" t="s">
        <v>74</v>
      </c>
      <c r="AD186" t="s">
        <v>74</v>
      </c>
      <c r="AE186" t="s">
        <v>74</v>
      </c>
      <c r="AF186" t="s">
        <v>74</v>
      </c>
      <c r="AG186">
        <v>147</v>
      </c>
      <c r="AH186">
        <v>1</v>
      </c>
      <c r="AI186">
        <v>1</v>
      </c>
      <c r="AJ186">
        <v>6</v>
      </c>
      <c r="AK186">
        <v>6</v>
      </c>
      <c r="AL186" t="s">
        <v>198</v>
      </c>
      <c r="AM186" t="s">
        <v>199</v>
      </c>
      <c r="AN186" t="s">
        <v>200</v>
      </c>
      <c r="AO186" t="s">
        <v>74</v>
      </c>
      <c r="AP186" t="s">
        <v>3666</v>
      </c>
      <c r="AQ186" t="s">
        <v>74</v>
      </c>
      <c r="AR186" t="s">
        <v>3667</v>
      </c>
      <c r="AS186" t="s">
        <v>3668</v>
      </c>
      <c r="AT186" t="s">
        <v>3669</v>
      </c>
      <c r="AU186">
        <v>2023</v>
      </c>
      <c r="AV186" t="s">
        <v>74</v>
      </c>
      <c r="AW186" t="s">
        <v>74</v>
      </c>
      <c r="AX186" t="s">
        <v>74</v>
      </c>
      <c r="AY186" t="s">
        <v>74</v>
      </c>
      <c r="AZ186" t="s">
        <v>74</v>
      </c>
      <c r="BA186" t="s">
        <v>74</v>
      </c>
      <c r="BB186" t="s">
        <v>74</v>
      </c>
      <c r="BC186" t="s">
        <v>74</v>
      </c>
      <c r="BD186" t="s">
        <v>74</v>
      </c>
      <c r="BE186" t="s">
        <v>3670</v>
      </c>
      <c r="BF186" t="str">
        <f>HYPERLINK("http://dx.doi.org/10.1007/s43388-023-00124-6","http://dx.doi.org/10.1007/s43388-023-00124-6")</f>
        <v>http://dx.doi.org/10.1007/s43388-023-00124-6</v>
      </c>
      <c r="BG186" t="s">
        <v>74</v>
      </c>
      <c r="BH186" t="s">
        <v>595</v>
      </c>
      <c r="BI186">
        <v>22</v>
      </c>
      <c r="BJ186" t="s">
        <v>3671</v>
      </c>
      <c r="BK186" t="s">
        <v>98</v>
      </c>
      <c r="BL186" t="s">
        <v>711</v>
      </c>
      <c r="BM186" t="s">
        <v>3672</v>
      </c>
      <c r="BN186" t="s">
        <v>74</v>
      </c>
      <c r="BO186" t="s">
        <v>74</v>
      </c>
      <c r="BP186" t="s">
        <v>74</v>
      </c>
      <c r="BQ186" t="s">
        <v>74</v>
      </c>
      <c r="BR186" t="s">
        <v>102</v>
      </c>
      <c r="BS186" t="s">
        <v>3673</v>
      </c>
      <c r="BT186" t="str">
        <f>HYPERLINK("https%3A%2F%2Fwww.webofscience.com%2Fwos%2Fwoscc%2Ffull-record%2FWOS:000955466100002","View Full Record in Web of Science")</f>
        <v>View Full Record in Web of Science</v>
      </c>
    </row>
    <row r="187" spans="1:72" x14ac:dyDescent="0.25">
      <c r="A187" t="s">
        <v>72</v>
      </c>
      <c r="B187" t="s">
        <v>3674</v>
      </c>
      <c r="C187" t="s">
        <v>74</v>
      </c>
      <c r="D187" t="s">
        <v>74</v>
      </c>
      <c r="E187" t="s">
        <v>74</v>
      </c>
      <c r="F187" t="s">
        <v>3675</v>
      </c>
      <c r="G187" t="s">
        <v>74</v>
      </c>
      <c r="H187" t="s">
        <v>74</v>
      </c>
      <c r="I187" t="s">
        <v>3676</v>
      </c>
      <c r="J187" t="s">
        <v>3435</v>
      </c>
      <c r="K187" t="s">
        <v>74</v>
      </c>
      <c r="L187" t="s">
        <v>74</v>
      </c>
      <c r="M187" t="s">
        <v>78</v>
      </c>
      <c r="N187" t="s">
        <v>79</v>
      </c>
      <c r="O187" t="s">
        <v>74</v>
      </c>
      <c r="P187" t="s">
        <v>74</v>
      </c>
      <c r="Q187" t="s">
        <v>74</v>
      </c>
      <c r="R187" t="s">
        <v>74</v>
      </c>
      <c r="S187" t="s">
        <v>74</v>
      </c>
      <c r="T187" t="s">
        <v>3677</v>
      </c>
      <c r="U187" t="s">
        <v>3678</v>
      </c>
      <c r="V187" t="s">
        <v>3679</v>
      </c>
      <c r="W187" t="s">
        <v>3680</v>
      </c>
      <c r="X187" t="s">
        <v>74</v>
      </c>
      <c r="Y187" t="s">
        <v>3681</v>
      </c>
      <c r="Z187" t="s">
        <v>3682</v>
      </c>
      <c r="AA187" t="s">
        <v>3176</v>
      </c>
      <c r="AB187" t="s">
        <v>3683</v>
      </c>
      <c r="AC187" t="s">
        <v>3684</v>
      </c>
      <c r="AD187" t="s">
        <v>3684</v>
      </c>
      <c r="AE187" t="s">
        <v>3684</v>
      </c>
      <c r="AF187" t="s">
        <v>74</v>
      </c>
      <c r="AG187">
        <v>65</v>
      </c>
      <c r="AH187">
        <v>0</v>
      </c>
      <c r="AI187">
        <v>0</v>
      </c>
      <c r="AJ187">
        <v>0</v>
      </c>
      <c r="AK187">
        <v>0</v>
      </c>
      <c r="AL187" t="s">
        <v>1393</v>
      </c>
      <c r="AM187" t="s">
        <v>1394</v>
      </c>
      <c r="AN187" t="s">
        <v>1395</v>
      </c>
      <c r="AO187" t="s">
        <v>3448</v>
      </c>
      <c r="AP187" t="s">
        <v>3449</v>
      </c>
      <c r="AQ187" t="s">
        <v>74</v>
      </c>
      <c r="AR187" t="s">
        <v>3450</v>
      </c>
      <c r="AS187" t="s">
        <v>3451</v>
      </c>
      <c r="AT187" t="s">
        <v>280</v>
      </c>
      <c r="AU187">
        <v>2023</v>
      </c>
      <c r="AV187">
        <v>19</v>
      </c>
      <c r="AW187">
        <v>4</v>
      </c>
      <c r="AX187" t="s">
        <v>74</v>
      </c>
      <c r="AY187" t="s">
        <v>74</v>
      </c>
      <c r="AZ187" t="s">
        <v>74</v>
      </c>
      <c r="BA187" t="s">
        <v>74</v>
      </c>
      <c r="BB187">
        <v>647</v>
      </c>
      <c r="BC187">
        <v>660</v>
      </c>
      <c r="BD187" t="s">
        <v>74</v>
      </c>
      <c r="BE187" t="s">
        <v>3685</v>
      </c>
      <c r="BF187" t="str">
        <f>HYPERLINK("http://dx.doi.org/10.1007/s11355-023-00570-w","http://dx.doi.org/10.1007/s11355-023-00570-w")</f>
        <v>http://dx.doi.org/10.1007/s11355-023-00570-w</v>
      </c>
      <c r="BG187" t="s">
        <v>74</v>
      </c>
      <c r="BH187" t="s">
        <v>3686</v>
      </c>
      <c r="BI187">
        <v>14</v>
      </c>
      <c r="BJ187" t="s">
        <v>596</v>
      </c>
      <c r="BK187" t="s">
        <v>98</v>
      </c>
      <c r="BL187" t="s">
        <v>304</v>
      </c>
      <c r="BM187" t="s">
        <v>3687</v>
      </c>
      <c r="BN187" t="s">
        <v>74</v>
      </c>
      <c r="BO187" t="s">
        <v>74</v>
      </c>
      <c r="BP187" t="s">
        <v>74</v>
      </c>
      <c r="BQ187" t="s">
        <v>74</v>
      </c>
      <c r="BR187" t="s">
        <v>102</v>
      </c>
      <c r="BS187" t="s">
        <v>3688</v>
      </c>
      <c r="BT187" t="str">
        <f>HYPERLINK("https%3A%2F%2Fwww.webofscience.com%2Fwos%2Fwoscc%2Ffull-record%2FWOS:001020290700001","View Full Record in Web of Science")</f>
        <v>View Full Record in Web of Science</v>
      </c>
    </row>
    <row r="188" spans="1:72" x14ac:dyDescent="0.25">
      <c r="A188" t="s">
        <v>72</v>
      </c>
      <c r="B188" t="s">
        <v>3689</v>
      </c>
      <c r="C188" t="s">
        <v>74</v>
      </c>
      <c r="D188" t="s">
        <v>74</v>
      </c>
      <c r="E188" t="s">
        <v>74</v>
      </c>
      <c r="F188" t="s">
        <v>3690</v>
      </c>
      <c r="G188" t="s">
        <v>74</v>
      </c>
      <c r="H188" t="s">
        <v>74</v>
      </c>
      <c r="I188" t="s">
        <v>3691</v>
      </c>
      <c r="J188" t="s">
        <v>539</v>
      </c>
      <c r="K188" t="s">
        <v>74</v>
      </c>
      <c r="L188" t="s">
        <v>74</v>
      </c>
      <c r="M188" t="s">
        <v>78</v>
      </c>
      <c r="N188" t="s">
        <v>79</v>
      </c>
      <c r="O188" t="s">
        <v>74</v>
      </c>
      <c r="P188" t="s">
        <v>74</v>
      </c>
      <c r="Q188" t="s">
        <v>74</v>
      </c>
      <c r="R188" t="s">
        <v>74</v>
      </c>
      <c r="S188" t="s">
        <v>74</v>
      </c>
      <c r="T188" t="s">
        <v>3692</v>
      </c>
      <c r="U188" t="s">
        <v>3693</v>
      </c>
      <c r="V188" t="s">
        <v>3694</v>
      </c>
      <c r="W188" t="s">
        <v>3695</v>
      </c>
      <c r="X188" t="s">
        <v>3696</v>
      </c>
      <c r="Y188" t="s">
        <v>3697</v>
      </c>
      <c r="Z188" t="s">
        <v>3698</v>
      </c>
      <c r="AA188" t="s">
        <v>3699</v>
      </c>
      <c r="AB188" t="s">
        <v>3700</v>
      </c>
      <c r="AC188" t="s">
        <v>74</v>
      </c>
      <c r="AD188" t="s">
        <v>74</v>
      </c>
      <c r="AE188" t="s">
        <v>74</v>
      </c>
      <c r="AF188" t="s">
        <v>74</v>
      </c>
      <c r="AG188">
        <v>101</v>
      </c>
      <c r="AH188">
        <v>0</v>
      </c>
      <c r="AI188">
        <v>0</v>
      </c>
      <c r="AJ188">
        <v>7</v>
      </c>
      <c r="AK188">
        <v>7</v>
      </c>
      <c r="AL188" t="s">
        <v>249</v>
      </c>
      <c r="AM188" t="s">
        <v>295</v>
      </c>
      <c r="AN188" t="s">
        <v>296</v>
      </c>
      <c r="AO188" t="s">
        <v>551</v>
      </c>
      <c r="AP188" t="s">
        <v>552</v>
      </c>
      <c r="AQ188" t="s">
        <v>74</v>
      </c>
      <c r="AR188" t="s">
        <v>553</v>
      </c>
      <c r="AS188" t="s">
        <v>554</v>
      </c>
      <c r="AT188" t="s">
        <v>95</v>
      </c>
      <c r="AU188">
        <v>2023</v>
      </c>
      <c r="AV188">
        <v>195</v>
      </c>
      <c r="AW188">
        <v>6</v>
      </c>
      <c r="AX188" t="s">
        <v>74</v>
      </c>
      <c r="AY188" t="s">
        <v>74</v>
      </c>
      <c r="AZ188" t="s">
        <v>74</v>
      </c>
      <c r="BA188" t="s">
        <v>74</v>
      </c>
      <c r="BB188" t="s">
        <v>74</v>
      </c>
      <c r="BC188" t="s">
        <v>74</v>
      </c>
      <c r="BD188">
        <v>715</v>
      </c>
      <c r="BE188" t="s">
        <v>3701</v>
      </c>
      <c r="BF188" t="str">
        <f>HYPERLINK("http://dx.doi.org/10.1007/s10661-023-11317-3","http://dx.doi.org/10.1007/s10661-023-11317-3")</f>
        <v>http://dx.doi.org/10.1007/s10661-023-11317-3</v>
      </c>
      <c r="BG188" t="s">
        <v>74</v>
      </c>
      <c r="BH188" t="s">
        <v>74</v>
      </c>
      <c r="BI188">
        <v>22</v>
      </c>
      <c r="BJ188" t="s">
        <v>397</v>
      </c>
      <c r="BK188" t="s">
        <v>98</v>
      </c>
      <c r="BL188" t="s">
        <v>126</v>
      </c>
      <c r="BM188" t="s">
        <v>3702</v>
      </c>
      <c r="BN188">
        <v>37221436</v>
      </c>
      <c r="BO188" t="s">
        <v>74</v>
      </c>
      <c r="BP188" t="s">
        <v>74</v>
      </c>
      <c r="BQ188" t="s">
        <v>74</v>
      </c>
      <c r="BR188" t="s">
        <v>102</v>
      </c>
      <c r="BS188" t="s">
        <v>3703</v>
      </c>
      <c r="BT188" t="str">
        <f>HYPERLINK("https%3A%2F%2Fwww.webofscience.com%2Fwos%2Fwoscc%2Ffull-record%2FWOS:000994257900006","View Full Record in Web of Science")</f>
        <v>View Full Record in Web of Science</v>
      </c>
    </row>
    <row r="189" spans="1:72" x14ac:dyDescent="0.25">
      <c r="A189" t="s">
        <v>72</v>
      </c>
      <c r="B189" t="s">
        <v>3704</v>
      </c>
      <c r="C189" t="s">
        <v>74</v>
      </c>
      <c r="D189" t="s">
        <v>74</v>
      </c>
      <c r="E189" t="s">
        <v>74</v>
      </c>
      <c r="F189" t="s">
        <v>3705</v>
      </c>
      <c r="G189" t="s">
        <v>74</v>
      </c>
      <c r="H189" t="s">
        <v>74</v>
      </c>
      <c r="I189" t="s">
        <v>3706</v>
      </c>
      <c r="J189" t="s">
        <v>1074</v>
      </c>
      <c r="K189" t="s">
        <v>74</v>
      </c>
      <c r="L189" t="s">
        <v>74</v>
      </c>
      <c r="M189" t="s">
        <v>78</v>
      </c>
      <c r="N189" t="s">
        <v>1630</v>
      </c>
      <c r="O189" t="s">
        <v>74</v>
      </c>
      <c r="P189" t="s">
        <v>74</v>
      </c>
      <c r="Q189" t="s">
        <v>74</v>
      </c>
      <c r="R189" t="s">
        <v>74</v>
      </c>
      <c r="S189" t="s">
        <v>74</v>
      </c>
      <c r="T189" t="s">
        <v>3707</v>
      </c>
      <c r="U189" t="s">
        <v>3708</v>
      </c>
      <c r="V189" t="s">
        <v>3709</v>
      </c>
      <c r="W189" t="s">
        <v>3710</v>
      </c>
      <c r="X189" t="s">
        <v>3711</v>
      </c>
      <c r="Y189" t="s">
        <v>3712</v>
      </c>
      <c r="Z189" t="s">
        <v>3713</v>
      </c>
      <c r="AA189" t="s">
        <v>74</v>
      </c>
      <c r="AB189" t="s">
        <v>3714</v>
      </c>
      <c r="AC189" t="s">
        <v>3715</v>
      </c>
      <c r="AD189" t="s">
        <v>3715</v>
      </c>
      <c r="AE189" t="s">
        <v>3716</v>
      </c>
      <c r="AF189" t="s">
        <v>74</v>
      </c>
      <c r="AG189">
        <v>63</v>
      </c>
      <c r="AH189">
        <v>0</v>
      </c>
      <c r="AI189">
        <v>0</v>
      </c>
      <c r="AJ189">
        <v>0</v>
      </c>
      <c r="AK189">
        <v>0</v>
      </c>
      <c r="AL189" t="s">
        <v>1086</v>
      </c>
      <c r="AM189" t="s">
        <v>1087</v>
      </c>
      <c r="AN189" t="s">
        <v>1088</v>
      </c>
      <c r="AO189" t="s">
        <v>1089</v>
      </c>
      <c r="AP189" t="s">
        <v>1090</v>
      </c>
      <c r="AQ189" t="s">
        <v>74</v>
      </c>
      <c r="AR189" t="s">
        <v>1091</v>
      </c>
      <c r="AS189" t="s">
        <v>1092</v>
      </c>
      <c r="AT189" t="s">
        <v>3717</v>
      </c>
      <c r="AU189">
        <v>2023</v>
      </c>
      <c r="AV189" t="s">
        <v>74</v>
      </c>
      <c r="AW189" t="s">
        <v>74</v>
      </c>
      <c r="AX189" t="s">
        <v>74</v>
      </c>
      <c r="AY189" t="s">
        <v>74</v>
      </c>
      <c r="AZ189" t="s">
        <v>74</v>
      </c>
      <c r="BA189" t="s">
        <v>74</v>
      </c>
      <c r="BB189" t="s">
        <v>74</v>
      </c>
      <c r="BC189" t="s">
        <v>74</v>
      </c>
      <c r="BD189" t="s">
        <v>74</v>
      </c>
      <c r="BE189" t="s">
        <v>3718</v>
      </c>
      <c r="BF189" t="str">
        <f>HYPERLINK("http://dx.doi.org/10.1007/s11356-023-28106-7","http://dx.doi.org/10.1007/s11356-023-28106-7")</f>
        <v>http://dx.doi.org/10.1007/s11356-023-28106-7</v>
      </c>
      <c r="BG189" t="s">
        <v>74</v>
      </c>
      <c r="BH189" t="s">
        <v>2991</v>
      </c>
      <c r="BI189">
        <v>11</v>
      </c>
      <c r="BJ189" t="s">
        <v>397</v>
      </c>
      <c r="BK189" t="s">
        <v>98</v>
      </c>
      <c r="BL189" t="s">
        <v>126</v>
      </c>
      <c r="BM189" t="s">
        <v>3719</v>
      </c>
      <c r="BN189">
        <v>37335516</v>
      </c>
      <c r="BO189" t="s">
        <v>74</v>
      </c>
      <c r="BP189" t="s">
        <v>74</v>
      </c>
      <c r="BQ189" t="s">
        <v>74</v>
      </c>
      <c r="BR189" t="s">
        <v>102</v>
      </c>
      <c r="BS189" t="s">
        <v>3720</v>
      </c>
      <c r="BT189" t="str">
        <f>HYPERLINK("https%3A%2F%2Fwww.webofscience.com%2Fwos%2Fwoscc%2Ffull-record%2FWOS:001014994600007","View Full Record in Web of Science")</f>
        <v>View Full Record in Web of Science</v>
      </c>
    </row>
    <row r="190" spans="1:72" x14ac:dyDescent="0.25">
      <c r="A190" t="s">
        <v>72</v>
      </c>
      <c r="B190" t="s">
        <v>3721</v>
      </c>
      <c r="C190" t="s">
        <v>74</v>
      </c>
      <c r="D190" t="s">
        <v>74</v>
      </c>
      <c r="E190" t="s">
        <v>74</v>
      </c>
      <c r="F190" t="s">
        <v>3722</v>
      </c>
      <c r="G190" t="s">
        <v>74</v>
      </c>
      <c r="H190" t="s">
        <v>74</v>
      </c>
      <c r="I190" t="s">
        <v>3723</v>
      </c>
      <c r="J190" t="s">
        <v>3218</v>
      </c>
      <c r="K190" t="s">
        <v>74</v>
      </c>
      <c r="L190" t="s">
        <v>74</v>
      </c>
      <c r="M190" t="s">
        <v>78</v>
      </c>
      <c r="N190" t="s">
        <v>79</v>
      </c>
      <c r="O190" t="s">
        <v>74</v>
      </c>
      <c r="P190" t="s">
        <v>74</v>
      </c>
      <c r="Q190" t="s">
        <v>74</v>
      </c>
      <c r="R190" t="s">
        <v>74</v>
      </c>
      <c r="S190" t="s">
        <v>74</v>
      </c>
      <c r="T190" t="s">
        <v>3724</v>
      </c>
      <c r="U190" t="s">
        <v>3725</v>
      </c>
      <c r="V190" t="s">
        <v>3726</v>
      </c>
      <c r="W190" t="s">
        <v>3727</v>
      </c>
      <c r="X190" t="s">
        <v>1207</v>
      </c>
      <c r="Y190" t="s">
        <v>3728</v>
      </c>
      <c r="Z190" t="s">
        <v>3729</v>
      </c>
      <c r="AA190" t="s">
        <v>3730</v>
      </c>
      <c r="AB190" t="s">
        <v>74</v>
      </c>
      <c r="AC190" t="s">
        <v>74</v>
      </c>
      <c r="AD190" t="s">
        <v>74</v>
      </c>
      <c r="AE190" t="s">
        <v>74</v>
      </c>
      <c r="AF190" t="s">
        <v>74</v>
      </c>
      <c r="AG190">
        <v>97</v>
      </c>
      <c r="AH190">
        <v>0</v>
      </c>
      <c r="AI190">
        <v>0</v>
      </c>
      <c r="AJ190">
        <v>1</v>
      </c>
      <c r="AK190">
        <v>6</v>
      </c>
      <c r="AL190" t="s">
        <v>2572</v>
      </c>
      <c r="AM190" t="s">
        <v>2036</v>
      </c>
      <c r="AN190" t="s">
        <v>2573</v>
      </c>
      <c r="AO190" t="s">
        <v>3226</v>
      </c>
      <c r="AP190" t="s">
        <v>74</v>
      </c>
      <c r="AQ190" t="s">
        <v>74</v>
      </c>
      <c r="AR190" t="s">
        <v>3227</v>
      </c>
      <c r="AS190" t="s">
        <v>3228</v>
      </c>
      <c r="AT190" t="s">
        <v>3731</v>
      </c>
      <c r="AU190">
        <v>2022</v>
      </c>
      <c r="AV190">
        <v>10</v>
      </c>
      <c r="AW190" t="s">
        <v>74</v>
      </c>
      <c r="AX190" t="s">
        <v>74</v>
      </c>
      <c r="AY190" t="s">
        <v>74</v>
      </c>
      <c r="AZ190" t="s">
        <v>74</v>
      </c>
      <c r="BA190" t="s">
        <v>74</v>
      </c>
      <c r="BB190" t="s">
        <v>74</v>
      </c>
      <c r="BC190" t="s">
        <v>74</v>
      </c>
      <c r="BD190">
        <v>739181</v>
      </c>
      <c r="BE190" t="s">
        <v>3732</v>
      </c>
      <c r="BF190" t="str">
        <f>HYPERLINK("http://dx.doi.org/10.3389/fevo.2022.739181","http://dx.doi.org/10.3389/fevo.2022.739181")</f>
        <v>http://dx.doi.org/10.3389/fevo.2022.739181</v>
      </c>
      <c r="BG190" t="s">
        <v>74</v>
      </c>
      <c r="BH190" t="s">
        <v>74</v>
      </c>
      <c r="BI190">
        <v>17</v>
      </c>
      <c r="BJ190" t="s">
        <v>125</v>
      </c>
      <c r="BK190" t="s">
        <v>98</v>
      </c>
      <c r="BL190" t="s">
        <v>126</v>
      </c>
      <c r="BM190" t="s">
        <v>3733</v>
      </c>
      <c r="BN190" t="s">
        <v>74</v>
      </c>
      <c r="BO190" t="s">
        <v>423</v>
      </c>
      <c r="BP190" t="s">
        <v>74</v>
      </c>
      <c r="BQ190" t="s">
        <v>74</v>
      </c>
      <c r="BR190" t="s">
        <v>102</v>
      </c>
      <c r="BS190" t="s">
        <v>3734</v>
      </c>
      <c r="BT190" t="str">
        <f>HYPERLINK("https%3A%2F%2Fwww.webofscience.com%2Fwos%2Fwoscc%2Ffull-record%2FWOS:000836194100001","View Full Record in Web of Science")</f>
        <v>View Full Record in Web of Science</v>
      </c>
    </row>
    <row r="191" spans="1:72" x14ac:dyDescent="0.25">
      <c r="A191" t="s">
        <v>72</v>
      </c>
      <c r="B191" t="s">
        <v>3735</v>
      </c>
      <c r="C191" t="s">
        <v>74</v>
      </c>
      <c r="D191" t="s">
        <v>74</v>
      </c>
      <c r="E191" t="s">
        <v>74</v>
      </c>
      <c r="F191" t="s">
        <v>3736</v>
      </c>
      <c r="G191" t="s">
        <v>74</v>
      </c>
      <c r="H191" t="s">
        <v>74</v>
      </c>
      <c r="I191" t="s">
        <v>3737</v>
      </c>
      <c r="J191" t="s">
        <v>3738</v>
      </c>
      <c r="K191" t="s">
        <v>74</v>
      </c>
      <c r="L191" t="s">
        <v>74</v>
      </c>
      <c r="M191" t="s">
        <v>78</v>
      </c>
      <c r="N191" t="s">
        <v>79</v>
      </c>
      <c r="O191" t="s">
        <v>74</v>
      </c>
      <c r="P191" t="s">
        <v>74</v>
      </c>
      <c r="Q191" t="s">
        <v>74</v>
      </c>
      <c r="R191" t="s">
        <v>74</v>
      </c>
      <c r="S191" t="s">
        <v>74</v>
      </c>
      <c r="T191" t="s">
        <v>3739</v>
      </c>
      <c r="U191" t="s">
        <v>3740</v>
      </c>
      <c r="V191" t="s">
        <v>3741</v>
      </c>
      <c r="W191" t="s">
        <v>3742</v>
      </c>
      <c r="X191" t="s">
        <v>384</v>
      </c>
      <c r="Y191" t="s">
        <v>3743</v>
      </c>
      <c r="Z191" t="s">
        <v>3744</v>
      </c>
      <c r="AA191" t="s">
        <v>387</v>
      </c>
      <c r="AB191" t="s">
        <v>3745</v>
      </c>
      <c r="AC191" t="s">
        <v>362</v>
      </c>
      <c r="AD191" t="s">
        <v>363</v>
      </c>
      <c r="AE191" t="s">
        <v>3746</v>
      </c>
      <c r="AF191" t="s">
        <v>74</v>
      </c>
      <c r="AG191">
        <v>74</v>
      </c>
      <c r="AH191">
        <v>2</v>
      </c>
      <c r="AI191">
        <v>2</v>
      </c>
      <c r="AJ191">
        <v>0</v>
      </c>
      <c r="AK191">
        <v>9</v>
      </c>
      <c r="AL191" t="s">
        <v>249</v>
      </c>
      <c r="AM191" t="s">
        <v>295</v>
      </c>
      <c r="AN191" t="s">
        <v>296</v>
      </c>
      <c r="AO191" t="s">
        <v>3747</v>
      </c>
      <c r="AP191" t="s">
        <v>3748</v>
      </c>
      <c r="AQ191" t="s">
        <v>74</v>
      </c>
      <c r="AR191" t="s">
        <v>3749</v>
      </c>
      <c r="AS191" t="s">
        <v>3750</v>
      </c>
      <c r="AT191" t="s">
        <v>95</v>
      </c>
      <c r="AU191">
        <v>2022</v>
      </c>
      <c r="AV191">
        <v>223</v>
      </c>
      <c r="AW191">
        <v>6</v>
      </c>
      <c r="AX191" t="s">
        <v>74</v>
      </c>
      <c r="AY191" t="s">
        <v>74</v>
      </c>
      <c r="AZ191" t="s">
        <v>74</v>
      </c>
      <c r="BA191" t="s">
        <v>74</v>
      </c>
      <c r="BB191">
        <v>671</v>
      </c>
      <c r="BC191">
        <v>697</v>
      </c>
      <c r="BD191" t="s">
        <v>74</v>
      </c>
      <c r="BE191" t="s">
        <v>3751</v>
      </c>
      <c r="BF191" t="str">
        <f>HYPERLINK("http://dx.doi.org/10.1007/s11258-022-01240-x","http://dx.doi.org/10.1007/s11258-022-01240-x")</f>
        <v>http://dx.doi.org/10.1007/s11258-022-01240-x</v>
      </c>
      <c r="BG191" t="s">
        <v>74</v>
      </c>
      <c r="BH191" t="s">
        <v>3399</v>
      </c>
      <c r="BI191">
        <v>27</v>
      </c>
      <c r="BJ191" t="s">
        <v>3752</v>
      </c>
      <c r="BK191" t="s">
        <v>98</v>
      </c>
      <c r="BL191" t="s">
        <v>3753</v>
      </c>
      <c r="BM191" t="s">
        <v>3754</v>
      </c>
      <c r="BN191" t="s">
        <v>74</v>
      </c>
      <c r="BO191" t="s">
        <v>74</v>
      </c>
      <c r="BP191" t="s">
        <v>74</v>
      </c>
      <c r="BQ191" t="s">
        <v>74</v>
      </c>
      <c r="BR191" t="s">
        <v>102</v>
      </c>
      <c r="BS191" t="s">
        <v>3755</v>
      </c>
      <c r="BT191" t="str">
        <f>HYPERLINK("https%3A%2F%2Fwww.webofscience.com%2Fwos%2Fwoscc%2Ffull-record%2FWOS:000791647500001","View Full Record in Web of Science")</f>
        <v>View Full Record in Web of Science</v>
      </c>
    </row>
    <row r="192" spans="1:72" x14ac:dyDescent="0.25">
      <c r="A192" t="s">
        <v>72</v>
      </c>
      <c r="B192" t="s">
        <v>3756</v>
      </c>
      <c r="C192" t="s">
        <v>74</v>
      </c>
      <c r="D192" t="s">
        <v>74</v>
      </c>
      <c r="E192" t="s">
        <v>74</v>
      </c>
      <c r="F192" t="s">
        <v>3757</v>
      </c>
      <c r="G192" t="s">
        <v>74</v>
      </c>
      <c r="H192" t="s">
        <v>74</v>
      </c>
      <c r="I192" t="s">
        <v>3758</v>
      </c>
      <c r="J192" t="s">
        <v>3759</v>
      </c>
      <c r="K192" t="s">
        <v>74</v>
      </c>
      <c r="L192" t="s">
        <v>74</v>
      </c>
      <c r="M192" t="s">
        <v>78</v>
      </c>
      <c r="N192" t="s">
        <v>79</v>
      </c>
      <c r="O192" t="s">
        <v>74</v>
      </c>
      <c r="P192" t="s">
        <v>74</v>
      </c>
      <c r="Q192" t="s">
        <v>74</v>
      </c>
      <c r="R192" t="s">
        <v>74</v>
      </c>
      <c r="S192" t="s">
        <v>74</v>
      </c>
      <c r="T192" t="s">
        <v>3760</v>
      </c>
      <c r="U192" t="s">
        <v>3761</v>
      </c>
      <c r="V192" t="s">
        <v>3762</v>
      </c>
      <c r="W192" t="s">
        <v>3763</v>
      </c>
      <c r="X192" t="s">
        <v>3764</v>
      </c>
      <c r="Y192" t="s">
        <v>3765</v>
      </c>
      <c r="Z192" t="s">
        <v>3766</v>
      </c>
      <c r="AA192" t="s">
        <v>3176</v>
      </c>
      <c r="AB192" t="s">
        <v>3683</v>
      </c>
      <c r="AC192" t="s">
        <v>74</v>
      </c>
      <c r="AD192" t="s">
        <v>74</v>
      </c>
      <c r="AE192" t="s">
        <v>74</v>
      </c>
      <c r="AF192" t="s">
        <v>74</v>
      </c>
      <c r="AG192">
        <v>95</v>
      </c>
      <c r="AH192">
        <v>1</v>
      </c>
      <c r="AI192">
        <v>1</v>
      </c>
      <c r="AJ192">
        <v>1</v>
      </c>
      <c r="AK192">
        <v>1</v>
      </c>
      <c r="AL192" t="s">
        <v>3767</v>
      </c>
      <c r="AM192" t="s">
        <v>3768</v>
      </c>
      <c r="AN192" t="s">
        <v>3769</v>
      </c>
      <c r="AO192" t="s">
        <v>3770</v>
      </c>
      <c r="AP192" t="s">
        <v>3771</v>
      </c>
      <c r="AQ192" t="s">
        <v>74</v>
      </c>
      <c r="AR192" t="s">
        <v>3772</v>
      </c>
      <c r="AS192" t="s">
        <v>3773</v>
      </c>
      <c r="AT192" t="s">
        <v>95</v>
      </c>
      <c r="AU192">
        <v>2023</v>
      </c>
      <c r="AV192">
        <v>46</v>
      </c>
      <c r="AW192">
        <v>2</v>
      </c>
      <c r="AX192" t="s">
        <v>74</v>
      </c>
      <c r="AY192" t="s">
        <v>74</v>
      </c>
      <c r="AZ192" t="s">
        <v>74</v>
      </c>
      <c r="BA192" t="s">
        <v>74</v>
      </c>
      <c r="BB192">
        <v>477</v>
      </c>
      <c r="BC192">
        <v>497</v>
      </c>
      <c r="BD192" t="s">
        <v>74</v>
      </c>
      <c r="BE192" t="s">
        <v>3774</v>
      </c>
      <c r="BF192" t="str">
        <f>HYPERLINK("http://dx.doi.org/10.1007/s40415-023-00885-w","http://dx.doi.org/10.1007/s40415-023-00885-w")</f>
        <v>http://dx.doi.org/10.1007/s40415-023-00885-w</v>
      </c>
      <c r="BG192" t="s">
        <v>74</v>
      </c>
      <c r="BH192" t="s">
        <v>2991</v>
      </c>
      <c r="BI192">
        <v>21</v>
      </c>
      <c r="BJ192" t="s">
        <v>150</v>
      </c>
      <c r="BK192" t="s">
        <v>98</v>
      </c>
      <c r="BL192" t="s">
        <v>150</v>
      </c>
      <c r="BM192" t="s">
        <v>3775</v>
      </c>
      <c r="BN192" t="s">
        <v>74</v>
      </c>
      <c r="BO192" t="s">
        <v>74</v>
      </c>
      <c r="BP192" t="s">
        <v>74</v>
      </c>
      <c r="BQ192" t="s">
        <v>74</v>
      </c>
      <c r="BR192" t="s">
        <v>102</v>
      </c>
      <c r="BS192" t="s">
        <v>3776</v>
      </c>
      <c r="BT192" t="str">
        <f>HYPERLINK("https%3A%2F%2Fwww.webofscience.com%2Fwos%2Fwoscc%2Ffull-record%2FWOS:000999513600001","View Full Record in Web of Science")</f>
        <v>View Full Record in Web of Science</v>
      </c>
    </row>
    <row r="193" spans="1:72" x14ac:dyDescent="0.25">
      <c r="A193" t="s">
        <v>72</v>
      </c>
      <c r="B193" t="s">
        <v>3777</v>
      </c>
      <c r="C193" t="s">
        <v>74</v>
      </c>
      <c r="D193" t="s">
        <v>74</v>
      </c>
      <c r="E193" t="s">
        <v>74</v>
      </c>
      <c r="F193" t="s">
        <v>3778</v>
      </c>
      <c r="G193" t="s">
        <v>74</v>
      </c>
      <c r="H193" t="s">
        <v>74</v>
      </c>
      <c r="I193" t="s">
        <v>3779</v>
      </c>
      <c r="J193" t="s">
        <v>539</v>
      </c>
      <c r="K193" t="s">
        <v>74</v>
      </c>
      <c r="L193" t="s">
        <v>74</v>
      </c>
      <c r="M193" t="s">
        <v>78</v>
      </c>
      <c r="N193" t="s">
        <v>79</v>
      </c>
      <c r="O193" t="s">
        <v>74</v>
      </c>
      <c r="P193" t="s">
        <v>74</v>
      </c>
      <c r="Q193" t="s">
        <v>74</v>
      </c>
      <c r="R193" t="s">
        <v>74</v>
      </c>
      <c r="S193" t="s">
        <v>74</v>
      </c>
      <c r="T193" t="s">
        <v>3780</v>
      </c>
      <c r="U193" t="s">
        <v>3781</v>
      </c>
      <c r="V193" t="s">
        <v>3782</v>
      </c>
      <c r="W193" t="s">
        <v>3783</v>
      </c>
      <c r="X193" t="s">
        <v>3784</v>
      </c>
      <c r="Y193" t="s">
        <v>3785</v>
      </c>
      <c r="Z193" t="s">
        <v>3786</v>
      </c>
      <c r="AA193" t="s">
        <v>74</v>
      </c>
      <c r="AB193" t="s">
        <v>3787</v>
      </c>
      <c r="AC193" t="s">
        <v>74</v>
      </c>
      <c r="AD193" t="s">
        <v>74</v>
      </c>
      <c r="AE193" t="s">
        <v>74</v>
      </c>
      <c r="AF193" t="s">
        <v>74</v>
      </c>
      <c r="AG193">
        <v>59</v>
      </c>
      <c r="AH193">
        <v>0</v>
      </c>
      <c r="AI193">
        <v>0</v>
      </c>
      <c r="AJ193">
        <v>4</v>
      </c>
      <c r="AK193">
        <v>4</v>
      </c>
      <c r="AL193" t="s">
        <v>249</v>
      </c>
      <c r="AM193" t="s">
        <v>295</v>
      </c>
      <c r="AN193" t="s">
        <v>296</v>
      </c>
      <c r="AO193" t="s">
        <v>551</v>
      </c>
      <c r="AP193" t="s">
        <v>552</v>
      </c>
      <c r="AQ193" t="s">
        <v>74</v>
      </c>
      <c r="AR193" t="s">
        <v>553</v>
      </c>
      <c r="AS193" t="s">
        <v>554</v>
      </c>
      <c r="AT193" t="s">
        <v>148</v>
      </c>
      <c r="AU193">
        <v>2023</v>
      </c>
      <c r="AV193">
        <v>195</v>
      </c>
      <c r="AW193">
        <v>9</v>
      </c>
      <c r="AX193" t="s">
        <v>74</v>
      </c>
      <c r="AY193" t="s">
        <v>74</v>
      </c>
      <c r="AZ193" t="s">
        <v>74</v>
      </c>
      <c r="BA193" t="s">
        <v>74</v>
      </c>
      <c r="BB193" t="s">
        <v>74</v>
      </c>
      <c r="BC193" t="s">
        <v>74</v>
      </c>
      <c r="BD193">
        <v>1036</v>
      </c>
      <c r="BE193" t="s">
        <v>3788</v>
      </c>
      <c r="BF193" t="str">
        <f>HYPERLINK("http://dx.doi.org/10.1007/s10661-023-11553-7","http://dx.doi.org/10.1007/s10661-023-11553-7")</f>
        <v>http://dx.doi.org/10.1007/s10661-023-11553-7</v>
      </c>
      <c r="BG193" t="s">
        <v>74</v>
      </c>
      <c r="BH193" t="s">
        <v>74</v>
      </c>
      <c r="BI193">
        <v>10</v>
      </c>
      <c r="BJ193" t="s">
        <v>397</v>
      </c>
      <c r="BK193" t="s">
        <v>98</v>
      </c>
      <c r="BL193" t="s">
        <v>126</v>
      </c>
      <c r="BM193" t="s">
        <v>3789</v>
      </c>
      <c r="BN193">
        <v>37572170</v>
      </c>
      <c r="BO193" t="s">
        <v>74</v>
      </c>
      <c r="BP193" t="s">
        <v>74</v>
      </c>
      <c r="BQ193" t="s">
        <v>74</v>
      </c>
      <c r="BR193" t="s">
        <v>102</v>
      </c>
      <c r="BS193" t="s">
        <v>3790</v>
      </c>
      <c r="BT193" t="str">
        <f>HYPERLINK("https%3A%2F%2Fwww.webofscience.com%2Fwos%2Fwoscc%2Ffull-record%2FWOS:001048725900005","View Full Record in Web of Science")</f>
        <v>View Full Record in Web of Science</v>
      </c>
    </row>
    <row r="194" spans="1:72" x14ac:dyDescent="0.25">
      <c r="A194" t="s">
        <v>72</v>
      </c>
      <c r="B194" t="s">
        <v>3791</v>
      </c>
      <c r="C194" t="s">
        <v>74</v>
      </c>
      <c r="D194" t="s">
        <v>74</v>
      </c>
      <c r="E194" t="s">
        <v>74</v>
      </c>
      <c r="F194" t="s">
        <v>3792</v>
      </c>
      <c r="G194" t="s">
        <v>74</v>
      </c>
      <c r="H194" t="s">
        <v>74</v>
      </c>
      <c r="I194" t="s">
        <v>3793</v>
      </c>
      <c r="J194" t="s">
        <v>3794</v>
      </c>
      <c r="K194" t="s">
        <v>74</v>
      </c>
      <c r="L194" t="s">
        <v>74</v>
      </c>
      <c r="M194" t="s">
        <v>78</v>
      </c>
      <c r="N194" t="s">
        <v>79</v>
      </c>
      <c r="O194" t="s">
        <v>74</v>
      </c>
      <c r="P194" t="s">
        <v>74</v>
      </c>
      <c r="Q194" t="s">
        <v>74</v>
      </c>
      <c r="R194" t="s">
        <v>74</v>
      </c>
      <c r="S194" t="s">
        <v>74</v>
      </c>
      <c r="T194" t="s">
        <v>3795</v>
      </c>
      <c r="U194" t="s">
        <v>3796</v>
      </c>
      <c r="V194" t="s">
        <v>3797</v>
      </c>
      <c r="W194" t="s">
        <v>3798</v>
      </c>
      <c r="X194" t="s">
        <v>3799</v>
      </c>
      <c r="Y194" t="s">
        <v>3800</v>
      </c>
      <c r="Z194" t="s">
        <v>3801</v>
      </c>
      <c r="AA194" t="s">
        <v>2505</v>
      </c>
      <c r="AB194" t="s">
        <v>3802</v>
      </c>
      <c r="AC194" t="s">
        <v>3803</v>
      </c>
      <c r="AD194" t="s">
        <v>3803</v>
      </c>
      <c r="AE194" t="s">
        <v>3804</v>
      </c>
      <c r="AF194" t="s">
        <v>74</v>
      </c>
      <c r="AG194">
        <v>50</v>
      </c>
      <c r="AH194">
        <v>2</v>
      </c>
      <c r="AI194">
        <v>2</v>
      </c>
      <c r="AJ194">
        <v>9</v>
      </c>
      <c r="AK194">
        <v>37</v>
      </c>
      <c r="AL194" t="s">
        <v>3805</v>
      </c>
      <c r="AM194" t="s">
        <v>3806</v>
      </c>
      <c r="AN194" t="s">
        <v>3807</v>
      </c>
      <c r="AO194" t="s">
        <v>3808</v>
      </c>
      <c r="AP194" t="s">
        <v>3809</v>
      </c>
      <c r="AQ194" t="s">
        <v>74</v>
      </c>
      <c r="AR194" t="s">
        <v>3810</v>
      </c>
      <c r="AS194" t="s">
        <v>3811</v>
      </c>
      <c r="AT194" t="s">
        <v>1194</v>
      </c>
      <c r="AU194">
        <v>2023</v>
      </c>
      <c r="AV194">
        <v>79</v>
      </c>
      <c r="AW194">
        <v>1</v>
      </c>
      <c r="AX194" t="s">
        <v>74</v>
      </c>
      <c r="AY194" t="s">
        <v>74</v>
      </c>
      <c r="AZ194" t="s">
        <v>74</v>
      </c>
      <c r="BA194" t="s">
        <v>74</v>
      </c>
      <c r="BB194">
        <v>295</v>
      </c>
      <c r="BC194">
        <v>305</v>
      </c>
      <c r="BD194" t="s">
        <v>74</v>
      </c>
      <c r="BE194" t="s">
        <v>3812</v>
      </c>
      <c r="BF194" t="str">
        <f>HYPERLINK("http://dx.doi.org/10.1002/ps.7199","http://dx.doi.org/10.1002/ps.7199")</f>
        <v>http://dx.doi.org/10.1002/ps.7199</v>
      </c>
      <c r="BG194" t="s">
        <v>74</v>
      </c>
      <c r="BH194" t="s">
        <v>2953</v>
      </c>
      <c r="BI194">
        <v>11</v>
      </c>
      <c r="BJ194" t="s">
        <v>3813</v>
      </c>
      <c r="BK194" t="s">
        <v>98</v>
      </c>
      <c r="BL194" t="s">
        <v>3814</v>
      </c>
      <c r="BM194" t="s">
        <v>3815</v>
      </c>
      <c r="BN194">
        <v>36151887</v>
      </c>
      <c r="BO194" t="s">
        <v>74</v>
      </c>
      <c r="BP194" t="s">
        <v>74</v>
      </c>
      <c r="BQ194" t="s">
        <v>74</v>
      </c>
      <c r="BR194" t="s">
        <v>102</v>
      </c>
      <c r="BS194" t="s">
        <v>3816</v>
      </c>
      <c r="BT194" t="str">
        <f>HYPERLINK("https%3A%2F%2Fwww.webofscience.com%2Fwos%2Fwoscc%2Ffull-record%2FWOS:000865117500001","View Full Record in Web of Science")</f>
        <v>View Full Record in Web of Science</v>
      </c>
    </row>
    <row r="195" spans="1:72" x14ac:dyDescent="0.25">
      <c r="A195" t="s">
        <v>72</v>
      </c>
      <c r="B195" t="s">
        <v>3817</v>
      </c>
      <c r="C195" t="s">
        <v>74</v>
      </c>
      <c r="D195" t="s">
        <v>74</v>
      </c>
      <c r="E195" t="s">
        <v>74</v>
      </c>
      <c r="F195" t="s">
        <v>3818</v>
      </c>
      <c r="G195" t="s">
        <v>74</v>
      </c>
      <c r="H195" t="s">
        <v>74</v>
      </c>
      <c r="I195" t="s">
        <v>3819</v>
      </c>
      <c r="J195" t="s">
        <v>3820</v>
      </c>
      <c r="K195" t="s">
        <v>74</v>
      </c>
      <c r="L195" t="s">
        <v>74</v>
      </c>
      <c r="M195" t="s">
        <v>78</v>
      </c>
      <c r="N195" t="s">
        <v>79</v>
      </c>
      <c r="O195" t="s">
        <v>74</v>
      </c>
      <c r="P195" t="s">
        <v>74</v>
      </c>
      <c r="Q195" t="s">
        <v>74</v>
      </c>
      <c r="R195" t="s">
        <v>74</v>
      </c>
      <c r="S195" t="s">
        <v>74</v>
      </c>
      <c r="T195" t="s">
        <v>74</v>
      </c>
      <c r="U195" t="s">
        <v>3821</v>
      </c>
      <c r="V195" t="s">
        <v>3822</v>
      </c>
      <c r="W195" t="s">
        <v>3823</v>
      </c>
      <c r="X195" t="s">
        <v>3824</v>
      </c>
      <c r="Y195" t="s">
        <v>3825</v>
      </c>
      <c r="Z195" t="s">
        <v>1653</v>
      </c>
      <c r="AA195" t="s">
        <v>3826</v>
      </c>
      <c r="AB195" t="s">
        <v>3827</v>
      </c>
      <c r="AC195" t="s">
        <v>3828</v>
      </c>
      <c r="AD195" t="s">
        <v>3829</v>
      </c>
      <c r="AE195" t="s">
        <v>3830</v>
      </c>
      <c r="AF195" t="s">
        <v>74</v>
      </c>
      <c r="AG195">
        <v>39</v>
      </c>
      <c r="AH195">
        <v>0</v>
      </c>
      <c r="AI195">
        <v>0</v>
      </c>
      <c r="AJ195">
        <v>2</v>
      </c>
      <c r="AK195">
        <v>8</v>
      </c>
      <c r="AL195" t="s">
        <v>249</v>
      </c>
      <c r="AM195" t="s">
        <v>250</v>
      </c>
      <c r="AN195" t="s">
        <v>251</v>
      </c>
      <c r="AO195" t="s">
        <v>3831</v>
      </c>
      <c r="AP195" t="s">
        <v>3832</v>
      </c>
      <c r="AQ195" t="s">
        <v>74</v>
      </c>
      <c r="AR195" t="s">
        <v>3833</v>
      </c>
      <c r="AS195" t="s">
        <v>3834</v>
      </c>
      <c r="AT195" t="s">
        <v>228</v>
      </c>
      <c r="AU195">
        <v>2023</v>
      </c>
      <c r="AV195">
        <v>80</v>
      </c>
      <c r="AW195">
        <v>2</v>
      </c>
      <c r="AX195" t="s">
        <v>74</v>
      </c>
      <c r="AY195" t="s">
        <v>74</v>
      </c>
      <c r="AZ195" t="s">
        <v>74</v>
      </c>
      <c r="BA195" t="s">
        <v>74</v>
      </c>
      <c r="BB195" t="s">
        <v>74</v>
      </c>
      <c r="BC195" t="s">
        <v>74</v>
      </c>
      <c r="BD195">
        <v>59</v>
      </c>
      <c r="BE195" t="s">
        <v>3835</v>
      </c>
      <c r="BF195" t="str">
        <f>HYPERLINK("http://dx.doi.org/10.1007/s00284-022-03159-y","http://dx.doi.org/10.1007/s00284-022-03159-y")</f>
        <v>http://dx.doi.org/10.1007/s00284-022-03159-y</v>
      </c>
      <c r="BG195" t="s">
        <v>74</v>
      </c>
      <c r="BH195" t="s">
        <v>74</v>
      </c>
      <c r="BI195">
        <v>9</v>
      </c>
      <c r="BJ195" t="s">
        <v>3836</v>
      </c>
      <c r="BK195" t="s">
        <v>98</v>
      </c>
      <c r="BL195" t="s">
        <v>3836</v>
      </c>
      <c r="BM195" t="s">
        <v>3837</v>
      </c>
      <c r="BN195">
        <v>36588127</v>
      </c>
      <c r="BO195" t="s">
        <v>74</v>
      </c>
      <c r="BP195" t="s">
        <v>74</v>
      </c>
      <c r="BQ195" t="s">
        <v>74</v>
      </c>
      <c r="BR195" t="s">
        <v>102</v>
      </c>
      <c r="BS195" t="s">
        <v>3838</v>
      </c>
      <c r="BT195" t="str">
        <f>HYPERLINK("https%3A%2F%2Fwww.webofscience.com%2Fwos%2Fwoscc%2Ffull-record%2FWOS:000906372800003","View Full Record in Web of Science")</f>
        <v>View Full Record in Web of Science</v>
      </c>
    </row>
    <row r="196" spans="1:72" x14ac:dyDescent="0.25">
      <c r="A196" t="s">
        <v>72</v>
      </c>
      <c r="B196" t="s">
        <v>3839</v>
      </c>
      <c r="C196" t="s">
        <v>74</v>
      </c>
      <c r="D196" t="s">
        <v>74</v>
      </c>
      <c r="E196" t="s">
        <v>74</v>
      </c>
      <c r="F196" t="s">
        <v>3840</v>
      </c>
      <c r="G196" t="s">
        <v>74</v>
      </c>
      <c r="H196" t="s">
        <v>74</v>
      </c>
      <c r="I196" t="s">
        <v>3841</v>
      </c>
      <c r="J196" t="s">
        <v>3842</v>
      </c>
      <c r="K196" t="s">
        <v>74</v>
      </c>
      <c r="L196" t="s">
        <v>74</v>
      </c>
      <c r="M196" t="s">
        <v>78</v>
      </c>
      <c r="N196" t="s">
        <v>1630</v>
      </c>
      <c r="O196" t="s">
        <v>74</v>
      </c>
      <c r="P196" t="s">
        <v>74</v>
      </c>
      <c r="Q196" t="s">
        <v>74</v>
      </c>
      <c r="R196" t="s">
        <v>74</v>
      </c>
      <c r="S196" t="s">
        <v>74</v>
      </c>
      <c r="T196" t="s">
        <v>3843</v>
      </c>
      <c r="U196" t="s">
        <v>3844</v>
      </c>
      <c r="V196" t="s">
        <v>3845</v>
      </c>
      <c r="W196" t="s">
        <v>3846</v>
      </c>
      <c r="X196" t="s">
        <v>3847</v>
      </c>
      <c r="Y196" t="s">
        <v>3848</v>
      </c>
      <c r="Z196" t="s">
        <v>3849</v>
      </c>
      <c r="AA196" t="s">
        <v>74</v>
      </c>
      <c r="AB196" t="s">
        <v>74</v>
      </c>
      <c r="AC196" t="s">
        <v>74</v>
      </c>
      <c r="AD196" t="s">
        <v>74</v>
      </c>
      <c r="AE196" t="s">
        <v>74</v>
      </c>
      <c r="AF196" t="s">
        <v>74</v>
      </c>
      <c r="AG196">
        <v>94</v>
      </c>
      <c r="AH196">
        <v>0</v>
      </c>
      <c r="AI196">
        <v>0</v>
      </c>
      <c r="AJ196">
        <v>2</v>
      </c>
      <c r="AK196">
        <v>2</v>
      </c>
      <c r="AL196" t="s">
        <v>764</v>
      </c>
      <c r="AM196" t="s">
        <v>765</v>
      </c>
      <c r="AN196" t="s">
        <v>766</v>
      </c>
      <c r="AO196" t="s">
        <v>3850</v>
      </c>
      <c r="AP196" t="s">
        <v>3851</v>
      </c>
      <c r="AQ196" t="s">
        <v>74</v>
      </c>
      <c r="AR196" t="s">
        <v>3852</v>
      </c>
      <c r="AS196" t="s">
        <v>3853</v>
      </c>
      <c r="AT196" t="s">
        <v>3854</v>
      </c>
      <c r="AU196">
        <v>2023</v>
      </c>
      <c r="AV196" t="s">
        <v>74</v>
      </c>
      <c r="AW196" t="s">
        <v>74</v>
      </c>
      <c r="AX196" t="s">
        <v>74</v>
      </c>
      <c r="AY196" t="s">
        <v>74</v>
      </c>
      <c r="AZ196" t="s">
        <v>74</v>
      </c>
      <c r="BA196" t="s">
        <v>74</v>
      </c>
      <c r="BB196" t="s">
        <v>74</v>
      </c>
      <c r="BC196" t="s">
        <v>74</v>
      </c>
      <c r="BD196" t="s">
        <v>74</v>
      </c>
      <c r="BE196" t="s">
        <v>3855</v>
      </c>
      <c r="BF196" t="str">
        <f>HYPERLINK("http://dx.doi.org/10.1080/09670874.2023.2199258","http://dx.doi.org/10.1080/09670874.2023.2199258")</f>
        <v>http://dx.doi.org/10.1080/09670874.2023.2199258</v>
      </c>
      <c r="BG196" t="s">
        <v>74</v>
      </c>
      <c r="BH196" t="s">
        <v>1973</v>
      </c>
      <c r="BI196">
        <v>12</v>
      </c>
      <c r="BJ196" t="s">
        <v>623</v>
      </c>
      <c r="BK196" t="s">
        <v>98</v>
      </c>
      <c r="BL196" t="s">
        <v>623</v>
      </c>
      <c r="BM196" t="s">
        <v>3856</v>
      </c>
      <c r="BN196" t="s">
        <v>74</v>
      </c>
      <c r="BO196" t="s">
        <v>652</v>
      </c>
      <c r="BP196" t="s">
        <v>74</v>
      </c>
      <c r="BQ196" t="s">
        <v>74</v>
      </c>
      <c r="BR196" t="s">
        <v>102</v>
      </c>
      <c r="BS196" t="s">
        <v>3857</v>
      </c>
      <c r="BT196" t="str">
        <f>HYPERLINK("https%3A%2F%2Fwww.webofscience.com%2Fwos%2Fwoscc%2Ffull-record%2FWOS:000972358300001","View Full Record in Web of Science")</f>
        <v>View Full Record in Web of Science</v>
      </c>
    </row>
    <row r="197" spans="1:72" x14ac:dyDescent="0.25">
      <c r="A197" t="s">
        <v>72</v>
      </c>
      <c r="B197" t="s">
        <v>3858</v>
      </c>
      <c r="C197" t="s">
        <v>74</v>
      </c>
      <c r="D197" t="s">
        <v>74</v>
      </c>
      <c r="E197" t="s">
        <v>74</v>
      </c>
      <c r="F197" t="s">
        <v>3859</v>
      </c>
      <c r="G197" t="s">
        <v>74</v>
      </c>
      <c r="H197" t="s">
        <v>74</v>
      </c>
      <c r="I197" t="s">
        <v>3860</v>
      </c>
      <c r="J197" t="s">
        <v>3738</v>
      </c>
      <c r="K197" t="s">
        <v>74</v>
      </c>
      <c r="L197" t="s">
        <v>74</v>
      </c>
      <c r="M197" t="s">
        <v>78</v>
      </c>
      <c r="N197" t="s">
        <v>79</v>
      </c>
      <c r="O197" t="s">
        <v>74</v>
      </c>
      <c r="P197" t="s">
        <v>74</v>
      </c>
      <c r="Q197" t="s">
        <v>74</v>
      </c>
      <c r="R197" t="s">
        <v>74</v>
      </c>
      <c r="S197" t="s">
        <v>74</v>
      </c>
      <c r="T197" t="s">
        <v>3861</v>
      </c>
      <c r="U197" t="s">
        <v>3862</v>
      </c>
      <c r="V197" t="s">
        <v>3863</v>
      </c>
      <c r="W197" t="s">
        <v>3864</v>
      </c>
      <c r="X197" t="s">
        <v>3865</v>
      </c>
      <c r="Y197" t="s">
        <v>3866</v>
      </c>
      <c r="Z197" t="s">
        <v>3867</v>
      </c>
      <c r="AA197" t="s">
        <v>3868</v>
      </c>
      <c r="AB197" t="s">
        <v>3869</v>
      </c>
      <c r="AC197" t="s">
        <v>3870</v>
      </c>
      <c r="AD197" t="s">
        <v>3871</v>
      </c>
      <c r="AE197" t="s">
        <v>3872</v>
      </c>
      <c r="AF197" t="s">
        <v>74</v>
      </c>
      <c r="AG197">
        <v>114</v>
      </c>
      <c r="AH197">
        <v>2</v>
      </c>
      <c r="AI197">
        <v>2</v>
      </c>
      <c r="AJ197">
        <v>2</v>
      </c>
      <c r="AK197">
        <v>20</v>
      </c>
      <c r="AL197" t="s">
        <v>249</v>
      </c>
      <c r="AM197" t="s">
        <v>295</v>
      </c>
      <c r="AN197" t="s">
        <v>296</v>
      </c>
      <c r="AO197" t="s">
        <v>3747</v>
      </c>
      <c r="AP197" t="s">
        <v>3748</v>
      </c>
      <c r="AQ197" t="s">
        <v>74</v>
      </c>
      <c r="AR197" t="s">
        <v>3749</v>
      </c>
      <c r="AS197" t="s">
        <v>3750</v>
      </c>
      <c r="AT197" t="s">
        <v>1194</v>
      </c>
      <c r="AU197">
        <v>2022</v>
      </c>
      <c r="AV197">
        <v>223</v>
      </c>
      <c r="AW197">
        <v>1</v>
      </c>
      <c r="AX197" t="s">
        <v>74</v>
      </c>
      <c r="AY197" t="s">
        <v>74</v>
      </c>
      <c r="AZ197" t="s">
        <v>74</v>
      </c>
      <c r="BA197" t="s">
        <v>74</v>
      </c>
      <c r="BB197">
        <v>53</v>
      </c>
      <c r="BC197">
        <v>69</v>
      </c>
      <c r="BD197" t="s">
        <v>74</v>
      </c>
      <c r="BE197" t="s">
        <v>3873</v>
      </c>
      <c r="BF197" t="str">
        <f>HYPERLINK("http://dx.doi.org/10.1007/s11258-021-01189-3","http://dx.doi.org/10.1007/s11258-021-01189-3")</f>
        <v>http://dx.doi.org/10.1007/s11258-021-01189-3</v>
      </c>
      <c r="BG197" t="s">
        <v>74</v>
      </c>
      <c r="BH197" t="s">
        <v>439</v>
      </c>
      <c r="BI197">
        <v>17</v>
      </c>
      <c r="BJ197" t="s">
        <v>3752</v>
      </c>
      <c r="BK197" t="s">
        <v>98</v>
      </c>
      <c r="BL197" t="s">
        <v>3753</v>
      </c>
      <c r="BM197" t="s">
        <v>3874</v>
      </c>
      <c r="BN197" t="s">
        <v>74</v>
      </c>
      <c r="BO197" t="s">
        <v>74</v>
      </c>
      <c r="BP197" t="s">
        <v>74</v>
      </c>
      <c r="BQ197" t="s">
        <v>74</v>
      </c>
      <c r="BR197" t="s">
        <v>102</v>
      </c>
      <c r="BS197" t="s">
        <v>3875</v>
      </c>
      <c r="BT197" t="str">
        <f>HYPERLINK("https%3A%2F%2Fwww.webofscience.com%2Fwos%2Fwoscc%2Ffull-record%2FWOS:000705808700001","View Full Record in Web of Science")</f>
        <v>View Full Record in Web of Science</v>
      </c>
    </row>
    <row r="198" spans="1:72" x14ac:dyDescent="0.25">
      <c r="A198" t="s">
        <v>72</v>
      </c>
      <c r="B198" t="s">
        <v>3876</v>
      </c>
      <c r="C198" t="s">
        <v>74</v>
      </c>
      <c r="D198" t="s">
        <v>74</v>
      </c>
      <c r="E198" t="s">
        <v>74</v>
      </c>
      <c r="F198" t="s">
        <v>3877</v>
      </c>
      <c r="G198" t="s">
        <v>74</v>
      </c>
      <c r="H198" t="s">
        <v>74</v>
      </c>
      <c r="I198" t="s">
        <v>3878</v>
      </c>
      <c r="J198" t="s">
        <v>3879</v>
      </c>
      <c r="K198" t="s">
        <v>74</v>
      </c>
      <c r="L198" t="s">
        <v>74</v>
      </c>
      <c r="M198" t="s">
        <v>78</v>
      </c>
      <c r="N198" t="s">
        <v>79</v>
      </c>
      <c r="O198" t="s">
        <v>74</v>
      </c>
      <c r="P198" t="s">
        <v>74</v>
      </c>
      <c r="Q198" t="s">
        <v>74</v>
      </c>
      <c r="R198" t="s">
        <v>74</v>
      </c>
      <c r="S198" t="s">
        <v>74</v>
      </c>
      <c r="T198" t="s">
        <v>3880</v>
      </c>
      <c r="U198" t="s">
        <v>3881</v>
      </c>
      <c r="V198" t="s">
        <v>3882</v>
      </c>
      <c r="W198" t="s">
        <v>3883</v>
      </c>
      <c r="X198" t="s">
        <v>3884</v>
      </c>
      <c r="Y198" t="s">
        <v>3885</v>
      </c>
      <c r="Z198" t="s">
        <v>3886</v>
      </c>
      <c r="AA198" t="s">
        <v>3887</v>
      </c>
      <c r="AB198" t="s">
        <v>3888</v>
      </c>
      <c r="AC198" t="s">
        <v>3889</v>
      </c>
      <c r="AD198" t="s">
        <v>3890</v>
      </c>
      <c r="AE198" t="s">
        <v>3891</v>
      </c>
      <c r="AF198" t="s">
        <v>74</v>
      </c>
      <c r="AG198">
        <v>100</v>
      </c>
      <c r="AH198">
        <v>2</v>
      </c>
      <c r="AI198">
        <v>2</v>
      </c>
      <c r="AJ198">
        <v>3</v>
      </c>
      <c r="AK198">
        <v>18</v>
      </c>
      <c r="AL198" t="s">
        <v>1964</v>
      </c>
      <c r="AM198" t="s">
        <v>1965</v>
      </c>
      <c r="AN198" t="s">
        <v>1966</v>
      </c>
      <c r="AO198" t="s">
        <v>3892</v>
      </c>
      <c r="AP198" t="s">
        <v>3893</v>
      </c>
      <c r="AQ198" t="s">
        <v>74</v>
      </c>
      <c r="AR198" t="s">
        <v>3894</v>
      </c>
      <c r="AS198" t="s">
        <v>3895</v>
      </c>
      <c r="AT198" t="s">
        <v>3896</v>
      </c>
      <c r="AU198">
        <v>2023</v>
      </c>
      <c r="AV198">
        <v>104</v>
      </c>
      <c r="AW198">
        <v>1</v>
      </c>
      <c r="AX198" t="s">
        <v>74</v>
      </c>
      <c r="AY198" t="s">
        <v>74</v>
      </c>
      <c r="AZ198" t="s">
        <v>74</v>
      </c>
      <c r="BA198" t="s">
        <v>74</v>
      </c>
      <c r="BB198">
        <v>49</v>
      </c>
      <c r="BC198">
        <v>61</v>
      </c>
      <c r="BD198" t="s">
        <v>74</v>
      </c>
      <c r="BE198" t="s">
        <v>3897</v>
      </c>
      <c r="BF198" t="str">
        <f>HYPERLINK("http://dx.doi.org/10.1093/jmammal/gyac060","http://dx.doi.org/10.1093/jmammal/gyac060")</f>
        <v>http://dx.doi.org/10.1093/jmammal/gyac060</v>
      </c>
      <c r="BG198" t="s">
        <v>74</v>
      </c>
      <c r="BH198" t="s">
        <v>3898</v>
      </c>
      <c r="BI198">
        <v>13</v>
      </c>
      <c r="BJ198" t="s">
        <v>711</v>
      </c>
      <c r="BK198" t="s">
        <v>98</v>
      </c>
      <c r="BL198" t="s">
        <v>711</v>
      </c>
      <c r="BM198" t="s">
        <v>3899</v>
      </c>
      <c r="BN198" t="s">
        <v>74</v>
      </c>
      <c r="BO198" t="s">
        <v>74</v>
      </c>
      <c r="BP198" t="s">
        <v>74</v>
      </c>
      <c r="BQ198" t="s">
        <v>74</v>
      </c>
      <c r="BR198" t="s">
        <v>102</v>
      </c>
      <c r="BS198" t="s">
        <v>3900</v>
      </c>
      <c r="BT198" t="str">
        <f>HYPERLINK("https%3A%2F%2Fwww.webofscience.com%2Fwos%2Fwoscc%2Ffull-record%2FWOS:000827400400001","View Full Record in Web of Science")</f>
        <v>View Full Record in Web of Science</v>
      </c>
    </row>
    <row r="199" spans="1:72" x14ac:dyDescent="0.25">
      <c r="A199" t="s">
        <v>72</v>
      </c>
      <c r="B199" t="s">
        <v>3901</v>
      </c>
      <c r="C199" t="s">
        <v>74</v>
      </c>
      <c r="D199" t="s">
        <v>74</v>
      </c>
      <c r="E199" t="s">
        <v>74</v>
      </c>
      <c r="F199" t="s">
        <v>3902</v>
      </c>
      <c r="G199" t="s">
        <v>74</v>
      </c>
      <c r="H199" t="s">
        <v>74</v>
      </c>
      <c r="I199" t="s">
        <v>3903</v>
      </c>
      <c r="J199" t="s">
        <v>3904</v>
      </c>
      <c r="K199" t="s">
        <v>74</v>
      </c>
      <c r="L199" t="s">
        <v>74</v>
      </c>
      <c r="M199" t="s">
        <v>78</v>
      </c>
      <c r="N199" t="s">
        <v>79</v>
      </c>
      <c r="O199" t="s">
        <v>74</v>
      </c>
      <c r="P199" t="s">
        <v>74</v>
      </c>
      <c r="Q199" t="s">
        <v>74</v>
      </c>
      <c r="R199" t="s">
        <v>74</v>
      </c>
      <c r="S199" t="s">
        <v>74</v>
      </c>
      <c r="T199" t="s">
        <v>74</v>
      </c>
      <c r="U199" t="s">
        <v>3905</v>
      </c>
      <c r="V199" t="s">
        <v>3906</v>
      </c>
      <c r="W199" t="s">
        <v>3907</v>
      </c>
      <c r="X199" t="s">
        <v>3908</v>
      </c>
      <c r="Y199" t="s">
        <v>3909</v>
      </c>
      <c r="Z199" t="s">
        <v>3910</v>
      </c>
      <c r="AA199" t="s">
        <v>3911</v>
      </c>
      <c r="AB199" t="s">
        <v>3912</v>
      </c>
      <c r="AC199" t="s">
        <v>3913</v>
      </c>
      <c r="AD199" t="s">
        <v>3913</v>
      </c>
      <c r="AE199" t="s">
        <v>3914</v>
      </c>
      <c r="AF199" t="s">
        <v>74</v>
      </c>
      <c r="AG199">
        <v>31</v>
      </c>
      <c r="AH199">
        <v>4</v>
      </c>
      <c r="AI199">
        <v>4</v>
      </c>
      <c r="AJ199">
        <v>2</v>
      </c>
      <c r="AK199">
        <v>9</v>
      </c>
      <c r="AL199" t="s">
        <v>3915</v>
      </c>
      <c r="AM199" t="s">
        <v>3916</v>
      </c>
      <c r="AN199" t="s">
        <v>3917</v>
      </c>
      <c r="AO199" t="s">
        <v>3918</v>
      </c>
      <c r="AP199" t="s">
        <v>3919</v>
      </c>
      <c r="AQ199" t="s">
        <v>74</v>
      </c>
      <c r="AR199" t="s">
        <v>3920</v>
      </c>
      <c r="AS199" t="s">
        <v>3921</v>
      </c>
      <c r="AT199" t="s">
        <v>175</v>
      </c>
      <c r="AU199">
        <v>2021</v>
      </c>
      <c r="AV199">
        <v>146</v>
      </c>
      <c r="AW199" t="s">
        <v>3922</v>
      </c>
      <c r="AX199" t="s">
        <v>74</v>
      </c>
      <c r="AY199" t="s">
        <v>74</v>
      </c>
      <c r="AZ199" t="s">
        <v>74</v>
      </c>
      <c r="BA199" t="s">
        <v>74</v>
      </c>
      <c r="BB199">
        <v>941</v>
      </c>
      <c r="BC199">
        <v>960</v>
      </c>
      <c r="BD199" t="s">
        <v>74</v>
      </c>
      <c r="BE199" t="s">
        <v>3923</v>
      </c>
      <c r="BF199" t="str">
        <f>HYPERLINK("http://dx.doi.org/10.1007/s00704-021-03763-1","http://dx.doi.org/10.1007/s00704-021-03763-1")</f>
        <v>http://dx.doi.org/10.1007/s00704-021-03763-1</v>
      </c>
      <c r="BG199" t="s">
        <v>74</v>
      </c>
      <c r="BH199" t="s">
        <v>3924</v>
      </c>
      <c r="BI199">
        <v>20</v>
      </c>
      <c r="BJ199" t="s">
        <v>3925</v>
      </c>
      <c r="BK199" t="s">
        <v>98</v>
      </c>
      <c r="BL199" t="s">
        <v>3925</v>
      </c>
      <c r="BM199" t="s">
        <v>3926</v>
      </c>
      <c r="BN199" t="s">
        <v>74</v>
      </c>
      <c r="BO199" t="s">
        <v>74</v>
      </c>
      <c r="BP199" t="s">
        <v>74</v>
      </c>
      <c r="BQ199" t="s">
        <v>74</v>
      </c>
      <c r="BR199" t="s">
        <v>102</v>
      </c>
      <c r="BS199" t="s">
        <v>3927</v>
      </c>
      <c r="BT199" t="str">
        <f>HYPERLINK("https%3A%2F%2Fwww.webofscience.com%2Fwos%2Fwoscc%2Ffull-record%2FWOS:000695114800001","View Full Record in Web of Science")</f>
        <v>View Full Record in Web of Science</v>
      </c>
    </row>
    <row r="200" spans="1:72" x14ac:dyDescent="0.25">
      <c r="A200" t="s">
        <v>72</v>
      </c>
      <c r="B200" t="s">
        <v>3928</v>
      </c>
      <c r="C200" t="s">
        <v>74</v>
      </c>
      <c r="D200" t="s">
        <v>74</v>
      </c>
      <c r="E200" t="s">
        <v>74</v>
      </c>
      <c r="F200" t="s">
        <v>3929</v>
      </c>
      <c r="G200" t="s">
        <v>74</v>
      </c>
      <c r="H200" t="s">
        <v>74</v>
      </c>
      <c r="I200" t="s">
        <v>3930</v>
      </c>
      <c r="J200" t="s">
        <v>3931</v>
      </c>
      <c r="K200" t="s">
        <v>74</v>
      </c>
      <c r="L200" t="s">
        <v>74</v>
      </c>
      <c r="M200" t="s">
        <v>78</v>
      </c>
      <c r="N200" t="s">
        <v>79</v>
      </c>
      <c r="O200" t="s">
        <v>74</v>
      </c>
      <c r="P200" t="s">
        <v>74</v>
      </c>
      <c r="Q200" t="s">
        <v>74</v>
      </c>
      <c r="R200" t="s">
        <v>74</v>
      </c>
      <c r="S200" t="s">
        <v>74</v>
      </c>
      <c r="T200" t="s">
        <v>3932</v>
      </c>
      <c r="U200" t="s">
        <v>3933</v>
      </c>
      <c r="V200" t="s">
        <v>3934</v>
      </c>
      <c r="W200" t="s">
        <v>3935</v>
      </c>
      <c r="X200" t="s">
        <v>3936</v>
      </c>
      <c r="Y200" t="s">
        <v>3937</v>
      </c>
      <c r="Z200" t="s">
        <v>3938</v>
      </c>
      <c r="AA200" t="s">
        <v>3939</v>
      </c>
      <c r="AB200" t="s">
        <v>3940</v>
      </c>
      <c r="AC200" t="s">
        <v>74</v>
      </c>
      <c r="AD200" t="s">
        <v>74</v>
      </c>
      <c r="AE200" t="s">
        <v>74</v>
      </c>
      <c r="AF200" t="s">
        <v>74</v>
      </c>
      <c r="AG200">
        <v>16</v>
      </c>
      <c r="AH200">
        <v>0</v>
      </c>
      <c r="AI200">
        <v>0</v>
      </c>
      <c r="AJ200">
        <v>0</v>
      </c>
      <c r="AK200">
        <v>0</v>
      </c>
      <c r="AL200" t="s">
        <v>3941</v>
      </c>
      <c r="AM200" t="s">
        <v>3942</v>
      </c>
      <c r="AN200" t="s">
        <v>3943</v>
      </c>
      <c r="AO200" t="s">
        <v>3944</v>
      </c>
      <c r="AP200" t="s">
        <v>74</v>
      </c>
      <c r="AQ200" t="s">
        <v>74</v>
      </c>
      <c r="AR200" t="s">
        <v>3945</v>
      </c>
      <c r="AS200" t="s">
        <v>3946</v>
      </c>
      <c r="AT200" t="s">
        <v>74</v>
      </c>
      <c r="AU200">
        <v>2022</v>
      </c>
      <c r="AV200">
        <v>29</v>
      </c>
      <c r="AW200">
        <v>6</v>
      </c>
      <c r="AX200" t="s">
        <v>74</v>
      </c>
      <c r="AY200" t="s">
        <v>74</v>
      </c>
      <c r="AZ200" t="s">
        <v>74</v>
      </c>
      <c r="BA200" t="s">
        <v>74</v>
      </c>
      <c r="BB200">
        <v>341</v>
      </c>
      <c r="BC200">
        <v>354</v>
      </c>
      <c r="BD200" t="s">
        <v>74</v>
      </c>
      <c r="BE200" t="s">
        <v>3947</v>
      </c>
      <c r="BF200" t="str">
        <f>HYPERLINK("http://dx.doi.org/10.30906/1026-2296-2022-29-6-341-354","http://dx.doi.org/10.30906/1026-2296-2022-29-6-341-354")</f>
        <v>http://dx.doi.org/10.30906/1026-2296-2022-29-6-341-354</v>
      </c>
      <c r="BG200" t="s">
        <v>74</v>
      </c>
      <c r="BH200" t="s">
        <v>74</v>
      </c>
      <c r="BI200">
        <v>14</v>
      </c>
      <c r="BJ200" t="s">
        <v>711</v>
      </c>
      <c r="BK200" t="s">
        <v>98</v>
      </c>
      <c r="BL200" t="s">
        <v>711</v>
      </c>
      <c r="BM200" t="s">
        <v>3948</v>
      </c>
      <c r="BN200" t="s">
        <v>74</v>
      </c>
      <c r="BO200" t="s">
        <v>74</v>
      </c>
      <c r="BP200" t="s">
        <v>74</v>
      </c>
      <c r="BQ200" t="s">
        <v>74</v>
      </c>
      <c r="BR200" t="s">
        <v>102</v>
      </c>
      <c r="BS200" t="s">
        <v>3949</v>
      </c>
      <c r="BT200" t="str">
        <f>HYPERLINK("https%3A%2F%2Fwww.webofscience.com%2Fwos%2Fwoscc%2Ffull-record%2FWOS:000930498500004","View Full Record in Web of Science")</f>
        <v>View Full Record in Web of Science</v>
      </c>
    </row>
    <row r="201" spans="1:72" x14ac:dyDescent="0.25">
      <c r="A201" t="s">
        <v>72</v>
      </c>
      <c r="B201" t="s">
        <v>3950</v>
      </c>
      <c r="C201" t="s">
        <v>74</v>
      </c>
      <c r="D201" t="s">
        <v>74</v>
      </c>
      <c r="E201" t="s">
        <v>74</v>
      </c>
      <c r="F201" t="s">
        <v>3951</v>
      </c>
      <c r="G201" t="s">
        <v>74</v>
      </c>
      <c r="H201" t="s">
        <v>74</v>
      </c>
      <c r="I201" t="s">
        <v>3952</v>
      </c>
      <c r="J201" t="s">
        <v>288</v>
      </c>
      <c r="K201" t="s">
        <v>74</v>
      </c>
      <c r="L201" t="s">
        <v>74</v>
      </c>
      <c r="M201" t="s">
        <v>78</v>
      </c>
      <c r="N201" t="s">
        <v>1929</v>
      </c>
      <c r="O201" t="s">
        <v>74</v>
      </c>
      <c r="P201" t="s">
        <v>74</v>
      </c>
      <c r="Q201" t="s">
        <v>74</v>
      </c>
      <c r="R201" t="s">
        <v>74</v>
      </c>
      <c r="S201" t="s">
        <v>74</v>
      </c>
      <c r="T201" t="s">
        <v>3953</v>
      </c>
      <c r="U201" t="s">
        <v>3954</v>
      </c>
      <c r="V201" t="s">
        <v>3955</v>
      </c>
      <c r="W201" t="s">
        <v>3956</v>
      </c>
      <c r="X201" t="s">
        <v>3957</v>
      </c>
      <c r="Y201" t="s">
        <v>3958</v>
      </c>
      <c r="Z201" t="s">
        <v>3959</v>
      </c>
      <c r="AA201" t="s">
        <v>3960</v>
      </c>
      <c r="AB201" t="s">
        <v>3961</v>
      </c>
      <c r="AC201" t="s">
        <v>3962</v>
      </c>
      <c r="AD201" t="s">
        <v>3963</v>
      </c>
      <c r="AE201" t="s">
        <v>3964</v>
      </c>
      <c r="AF201" t="s">
        <v>74</v>
      </c>
      <c r="AG201">
        <v>257</v>
      </c>
      <c r="AH201">
        <v>0</v>
      </c>
      <c r="AI201">
        <v>0</v>
      </c>
      <c r="AJ201">
        <v>16</v>
      </c>
      <c r="AK201">
        <v>16</v>
      </c>
      <c r="AL201" t="s">
        <v>249</v>
      </c>
      <c r="AM201" t="s">
        <v>295</v>
      </c>
      <c r="AN201" t="s">
        <v>296</v>
      </c>
      <c r="AO201" t="s">
        <v>297</v>
      </c>
      <c r="AP201" t="s">
        <v>298</v>
      </c>
      <c r="AQ201" t="s">
        <v>74</v>
      </c>
      <c r="AR201" t="s">
        <v>299</v>
      </c>
      <c r="AS201" t="s">
        <v>300</v>
      </c>
      <c r="AT201" t="s">
        <v>256</v>
      </c>
      <c r="AU201">
        <v>2023</v>
      </c>
      <c r="AV201">
        <v>32</v>
      </c>
      <c r="AW201">
        <v>10</v>
      </c>
      <c r="AX201" t="s">
        <v>74</v>
      </c>
      <c r="AY201" t="s">
        <v>74</v>
      </c>
      <c r="AZ201" t="s">
        <v>74</v>
      </c>
      <c r="BA201" t="s">
        <v>74</v>
      </c>
      <c r="BB201">
        <v>3053</v>
      </c>
      <c r="BC201">
        <v>3087</v>
      </c>
      <c r="BD201" t="s">
        <v>74</v>
      </c>
      <c r="BE201" t="s">
        <v>3965</v>
      </c>
      <c r="BF201" t="str">
        <f>HYPERLINK("http://dx.doi.org/10.1007/s10531-023-02648-1","http://dx.doi.org/10.1007/s10531-023-02648-1")</f>
        <v>http://dx.doi.org/10.1007/s10531-023-02648-1</v>
      </c>
      <c r="BG201" t="s">
        <v>74</v>
      </c>
      <c r="BH201" t="s">
        <v>2991</v>
      </c>
      <c r="BI201">
        <v>35</v>
      </c>
      <c r="BJ201" t="s">
        <v>303</v>
      </c>
      <c r="BK201" t="s">
        <v>98</v>
      </c>
      <c r="BL201" t="s">
        <v>304</v>
      </c>
      <c r="BM201" t="s">
        <v>3966</v>
      </c>
      <c r="BN201" t="s">
        <v>74</v>
      </c>
      <c r="BO201" t="s">
        <v>74</v>
      </c>
      <c r="BP201" t="s">
        <v>74</v>
      </c>
      <c r="BQ201" t="s">
        <v>74</v>
      </c>
      <c r="BR201" t="s">
        <v>102</v>
      </c>
      <c r="BS201" t="s">
        <v>3967</v>
      </c>
      <c r="BT201" t="str">
        <f>HYPERLINK("https%3A%2F%2Fwww.webofscience.com%2Fwos%2Fwoscc%2Ffull-record%2FWOS:001012828200001","View Full Record in Web of Science")</f>
        <v>View Full Record in Web of Science</v>
      </c>
    </row>
    <row r="202" spans="1:72" x14ac:dyDescent="0.25">
      <c r="A202" t="s">
        <v>72</v>
      </c>
      <c r="B202" t="s">
        <v>3968</v>
      </c>
      <c r="C202" t="s">
        <v>74</v>
      </c>
      <c r="D202" t="s">
        <v>74</v>
      </c>
      <c r="E202" t="s">
        <v>74</v>
      </c>
      <c r="F202" t="s">
        <v>3969</v>
      </c>
      <c r="G202" t="s">
        <v>74</v>
      </c>
      <c r="H202" t="s">
        <v>74</v>
      </c>
      <c r="I202" t="s">
        <v>3970</v>
      </c>
      <c r="J202" t="s">
        <v>3971</v>
      </c>
      <c r="K202" t="s">
        <v>74</v>
      </c>
      <c r="L202" t="s">
        <v>74</v>
      </c>
      <c r="M202" t="s">
        <v>78</v>
      </c>
      <c r="N202" t="s">
        <v>79</v>
      </c>
      <c r="O202" t="s">
        <v>74</v>
      </c>
      <c r="P202" t="s">
        <v>74</v>
      </c>
      <c r="Q202" t="s">
        <v>74</v>
      </c>
      <c r="R202" t="s">
        <v>74</v>
      </c>
      <c r="S202" t="s">
        <v>74</v>
      </c>
      <c r="T202" t="s">
        <v>3972</v>
      </c>
      <c r="U202" t="s">
        <v>3973</v>
      </c>
      <c r="V202" t="s">
        <v>3974</v>
      </c>
      <c r="W202" t="s">
        <v>3975</v>
      </c>
      <c r="X202" t="s">
        <v>74</v>
      </c>
      <c r="Y202" t="s">
        <v>3976</v>
      </c>
      <c r="Z202" t="s">
        <v>3977</v>
      </c>
      <c r="AA202" t="s">
        <v>74</v>
      </c>
      <c r="AB202" t="s">
        <v>3978</v>
      </c>
      <c r="AC202" t="s">
        <v>74</v>
      </c>
      <c r="AD202" t="s">
        <v>74</v>
      </c>
      <c r="AE202" t="s">
        <v>74</v>
      </c>
      <c r="AF202" t="s">
        <v>74</v>
      </c>
      <c r="AG202">
        <v>54</v>
      </c>
      <c r="AH202">
        <v>0</v>
      </c>
      <c r="AI202">
        <v>0</v>
      </c>
      <c r="AJ202">
        <v>1</v>
      </c>
      <c r="AK202">
        <v>4</v>
      </c>
      <c r="AL202" t="s">
        <v>1086</v>
      </c>
      <c r="AM202" t="s">
        <v>1087</v>
      </c>
      <c r="AN202" t="s">
        <v>1088</v>
      </c>
      <c r="AO202" t="s">
        <v>3979</v>
      </c>
      <c r="AP202" t="s">
        <v>3980</v>
      </c>
      <c r="AQ202" t="s">
        <v>74</v>
      </c>
      <c r="AR202" t="s">
        <v>3981</v>
      </c>
      <c r="AS202" t="s">
        <v>3982</v>
      </c>
      <c r="AT202" t="s">
        <v>123</v>
      </c>
      <c r="AU202">
        <v>2022</v>
      </c>
      <c r="AV202">
        <v>23</v>
      </c>
      <c r="AW202">
        <v>2</v>
      </c>
      <c r="AX202" t="s">
        <v>74</v>
      </c>
      <c r="AY202" t="s">
        <v>74</v>
      </c>
      <c r="AZ202" t="s">
        <v>74</v>
      </c>
      <c r="BA202" t="s">
        <v>74</v>
      </c>
      <c r="BB202">
        <v>231</v>
      </c>
      <c r="BC202">
        <v>245</v>
      </c>
      <c r="BD202" t="s">
        <v>74</v>
      </c>
      <c r="BE202" t="s">
        <v>3983</v>
      </c>
      <c r="BF202" t="str">
        <f>HYPERLINK("http://dx.doi.org/10.1007/s42974-022-00101-x","http://dx.doi.org/10.1007/s42974-022-00101-x")</f>
        <v>http://dx.doi.org/10.1007/s42974-022-00101-x</v>
      </c>
      <c r="BG202" t="s">
        <v>74</v>
      </c>
      <c r="BH202" t="s">
        <v>3898</v>
      </c>
      <c r="BI202">
        <v>15</v>
      </c>
      <c r="BJ202" t="s">
        <v>125</v>
      </c>
      <c r="BK202" t="s">
        <v>98</v>
      </c>
      <c r="BL202" t="s">
        <v>126</v>
      </c>
      <c r="BM202" t="s">
        <v>3984</v>
      </c>
      <c r="BN202" t="s">
        <v>74</v>
      </c>
      <c r="BO202" t="s">
        <v>74</v>
      </c>
      <c r="BP202" t="s">
        <v>74</v>
      </c>
      <c r="BQ202" t="s">
        <v>74</v>
      </c>
      <c r="BR202" t="s">
        <v>102</v>
      </c>
      <c r="BS202" t="s">
        <v>3985</v>
      </c>
      <c r="BT202" t="str">
        <f>HYPERLINK("https%3A%2F%2Fwww.webofscience.com%2Fwos%2Fwoscc%2Ffull-record%2FWOS:000830281400001","View Full Record in Web of Science")</f>
        <v>View Full Record in Web of Science</v>
      </c>
    </row>
    <row r="203" spans="1:72" x14ac:dyDescent="0.25">
      <c r="A203" t="s">
        <v>72</v>
      </c>
      <c r="B203" t="s">
        <v>3986</v>
      </c>
      <c r="C203" t="s">
        <v>74</v>
      </c>
      <c r="D203" t="s">
        <v>74</v>
      </c>
      <c r="E203" t="s">
        <v>74</v>
      </c>
      <c r="F203" t="s">
        <v>3987</v>
      </c>
      <c r="G203" t="s">
        <v>74</v>
      </c>
      <c r="H203" t="s">
        <v>74</v>
      </c>
      <c r="I203" t="s">
        <v>3988</v>
      </c>
      <c r="J203" t="s">
        <v>3435</v>
      </c>
      <c r="K203" t="s">
        <v>74</v>
      </c>
      <c r="L203" t="s">
        <v>74</v>
      </c>
      <c r="M203" t="s">
        <v>78</v>
      </c>
      <c r="N203" t="s">
        <v>79</v>
      </c>
      <c r="O203" t="s">
        <v>74</v>
      </c>
      <c r="P203" t="s">
        <v>74</v>
      </c>
      <c r="Q203" t="s">
        <v>74</v>
      </c>
      <c r="R203" t="s">
        <v>74</v>
      </c>
      <c r="S203" t="s">
        <v>74</v>
      </c>
      <c r="T203" t="s">
        <v>3989</v>
      </c>
      <c r="U203" t="s">
        <v>3990</v>
      </c>
      <c r="V203" t="s">
        <v>3991</v>
      </c>
      <c r="W203" t="s">
        <v>3992</v>
      </c>
      <c r="X203" t="s">
        <v>3993</v>
      </c>
      <c r="Y203" t="s">
        <v>3994</v>
      </c>
      <c r="Z203" t="s">
        <v>3995</v>
      </c>
      <c r="AA203" t="s">
        <v>74</v>
      </c>
      <c r="AB203" t="s">
        <v>74</v>
      </c>
      <c r="AC203" t="s">
        <v>3996</v>
      </c>
      <c r="AD203" t="s">
        <v>3997</v>
      </c>
      <c r="AE203" t="s">
        <v>3998</v>
      </c>
      <c r="AF203" t="s">
        <v>74</v>
      </c>
      <c r="AG203">
        <v>74</v>
      </c>
      <c r="AH203">
        <v>0</v>
      </c>
      <c r="AI203">
        <v>0</v>
      </c>
      <c r="AJ203">
        <v>5</v>
      </c>
      <c r="AK203">
        <v>5</v>
      </c>
      <c r="AL203" t="s">
        <v>1393</v>
      </c>
      <c r="AM203" t="s">
        <v>1394</v>
      </c>
      <c r="AN203" t="s">
        <v>1395</v>
      </c>
      <c r="AO203" t="s">
        <v>3448</v>
      </c>
      <c r="AP203" t="s">
        <v>3449</v>
      </c>
      <c r="AQ203" t="s">
        <v>74</v>
      </c>
      <c r="AR203" t="s">
        <v>3450</v>
      </c>
      <c r="AS203" t="s">
        <v>3451</v>
      </c>
      <c r="AT203" t="s">
        <v>280</v>
      </c>
      <c r="AU203">
        <v>2023</v>
      </c>
      <c r="AV203">
        <v>19</v>
      </c>
      <c r="AW203">
        <v>4</v>
      </c>
      <c r="AX203" t="s">
        <v>74</v>
      </c>
      <c r="AY203" t="s">
        <v>74</v>
      </c>
      <c r="AZ203" t="s">
        <v>74</v>
      </c>
      <c r="BA203" t="s">
        <v>74</v>
      </c>
      <c r="BB203">
        <v>617</v>
      </c>
      <c r="BC203">
        <v>632</v>
      </c>
      <c r="BD203" t="s">
        <v>74</v>
      </c>
      <c r="BE203" t="s">
        <v>3999</v>
      </c>
      <c r="BF203" t="str">
        <f>HYPERLINK("http://dx.doi.org/10.1007/s11355-023-00567-5","http://dx.doi.org/10.1007/s11355-023-00567-5")</f>
        <v>http://dx.doi.org/10.1007/s11355-023-00567-5</v>
      </c>
      <c r="BG203" t="s">
        <v>74</v>
      </c>
      <c r="BH203" t="s">
        <v>2991</v>
      </c>
      <c r="BI203">
        <v>16</v>
      </c>
      <c r="BJ203" t="s">
        <v>596</v>
      </c>
      <c r="BK203" t="s">
        <v>98</v>
      </c>
      <c r="BL203" t="s">
        <v>304</v>
      </c>
      <c r="BM203" t="s">
        <v>3687</v>
      </c>
      <c r="BN203" t="s">
        <v>74</v>
      </c>
      <c r="BO203" t="s">
        <v>74</v>
      </c>
      <c r="BP203" t="s">
        <v>74</v>
      </c>
      <c r="BQ203" t="s">
        <v>74</v>
      </c>
      <c r="BR203" t="s">
        <v>102</v>
      </c>
      <c r="BS203" t="s">
        <v>4000</v>
      </c>
      <c r="BT203" t="str">
        <f>HYPERLINK("https%3A%2F%2Fwww.webofscience.com%2Fwos%2Fwoscc%2Ffull-record%2FWOS:001002585800001","View Full Record in Web of Science")</f>
        <v>View Full Record in Web of Science</v>
      </c>
    </row>
    <row r="204" spans="1:72" x14ac:dyDescent="0.25">
      <c r="A204" t="s">
        <v>72</v>
      </c>
      <c r="B204" t="s">
        <v>4001</v>
      </c>
      <c r="C204" t="s">
        <v>74</v>
      </c>
      <c r="D204" t="s">
        <v>74</v>
      </c>
      <c r="E204" t="s">
        <v>74</v>
      </c>
      <c r="F204" t="s">
        <v>4002</v>
      </c>
      <c r="G204" t="s">
        <v>74</v>
      </c>
      <c r="H204" t="s">
        <v>74</v>
      </c>
      <c r="I204" t="s">
        <v>4003</v>
      </c>
      <c r="J204" t="s">
        <v>3759</v>
      </c>
      <c r="K204" t="s">
        <v>74</v>
      </c>
      <c r="L204" t="s">
        <v>74</v>
      </c>
      <c r="M204" t="s">
        <v>78</v>
      </c>
      <c r="N204" t="s">
        <v>1630</v>
      </c>
      <c r="O204" t="s">
        <v>74</v>
      </c>
      <c r="P204" t="s">
        <v>74</v>
      </c>
      <c r="Q204" t="s">
        <v>74</v>
      </c>
      <c r="R204" t="s">
        <v>74</v>
      </c>
      <c r="S204" t="s">
        <v>74</v>
      </c>
      <c r="T204" t="s">
        <v>4004</v>
      </c>
      <c r="U204" t="s">
        <v>4005</v>
      </c>
      <c r="V204" t="s">
        <v>4006</v>
      </c>
      <c r="W204" t="s">
        <v>4007</v>
      </c>
      <c r="X204" t="s">
        <v>4008</v>
      </c>
      <c r="Y204" t="s">
        <v>4009</v>
      </c>
      <c r="Z204" t="s">
        <v>4010</v>
      </c>
      <c r="AA204" t="s">
        <v>74</v>
      </c>
      <c r="AB204" t="s">
        <v>74</v>
      </c>
      <c r="AC204" t="s">
        <v>4011</v>
      </c>
      <c r="AD204" t="s">
        <v>4012</v>
      </c>
      <c r="AE204" t="s">
        <v>4013</v>
      </c>
      <c r="AF204" t="s">
        <v>74</v>
      </c>
      <c r="AG204">
        <v>88</v>
      </c>
      <c r="AH204">
        <v>0</v>
      </c>
      <c r="AI204">
        <v>0</v>
      </c>
      <c r="AJ204">
        <v>1</v>
      </c>
      <c r="AK204">
        <v>1</v>
      </c>
      <c r="AL204" t="s">
        <v>3767</v>
      </c>
      <c r="AM204" t="s">
        <v>3768</v>
      </c>
      <c r="AN204" t="s">
        <v>3769</v>
      </c>
      <c r="AO204" t="s">
        <v>3770</v>
      </c>
      <c r="AP204" t="s">
        <v>3771</v>
      </c>
      <c r="AQ204" t="s">
        <v>74</v>
      </c>
      <c r="AR204" t="s">
        <v>3772</v>
      </c>
      <c r="AS204" t="s">
        <v>3773</v>
      </c>
      <c r="AT204" t="s">
        <v>4014</v>
      </c>
      <c r="AU204">
        <v>2023</v>
      </c>
      <c r="AV204" t="s">
        <v>74</v>
      </c>
      <c r="AW204" t="s">
        <v>74</v>
      </c>
      <c r="AX204" t="s">
        <v>74</v>
      </c>
      <c r="AY204" t="s">
        <v>74</v>
      </c>
      <c r="AZ204" t="s">
        <v>74</v>
      </c>
      <c r="BA204" t="s">
        <v>74</v>
      </c>
      <c r="BB204" t="s">
        <v>74</v>
      </c>
      <c r="BC204" t="s">
        <v>74</v>
      </c>
      <c r="BD204" t="s">
        <v>74</v>
      </c>
      <c r="BE204" t="s">
        <v>4015</v>
      </c>
      <c r="BF204" t="str">
        <f>HYPERLINK("http://dx.doi.org/10.1007/s40415-023-00895-8","http://dx.doi.org/10.1007/s40415-023-00895-8")</f>
        <v>http://dx.doi.org/10.1007/s40415-023-00895-8</v>
      </c>
      <c r="BG204" t="s">
        <v>74</v>
      </c>
      <c r="BH204" t="s">
        <v>3686</v>
      </c>
      <c r="BI204">
        <v>14</v>
      </c>
      <c r="BJ204" t="s">
        <v>150</v>
      </c>
      <c r="BK204" t="s">
        <v>98</v>
      </c>
      <c r="BL204" t="s">
        <v>150</v>
      </c>
      <c r="BM204" t="s">
        <v>4016</v>
      </c>
      <c r="BN204" t="s">
        <v>74</v>
      </c>
      <c r="BO204" t="s">
        <v>74</v>
      </c>
      <c r="BP204" t="s">
        <v>74</v>
      </c>
      <c r="BQ204" t="s">
        <v>74</v>
      </c>
      <c r="BR204" t="s">
        <v>102</v>
      </c>
      <c r="BS204" t="s">
        <v>4017</v>
      </c>
      <c r="BT204" t="str">
        <f>HYPERLINK("https%3A%2F%2Fwww.webofscience.com%2Fwos%2Fwoscc%2Ffull-record%2FWOS:001022075100001","View Full Record in Web of Science")</f>
        <v>View Full Record in Web of Science</v>
      </c>
    </row>
    <row r="205" spans="1:72" x14ac:dyDescent="0.25">
      <c r="A205" t="s">
        <v>72</v>
      </c>
      <c r="B205" t="s">
        <v>4018</v>
      </c>
      <c r="C205" t="s">
        <v>74</v>
      </c>
      <c r="D205" t="s">
        <v>74</v>
      </c>
      <c r="E205" t="s">
        <v>74</v>
      </c>
      <c r="F205" t="s">
        <v>4019</v>
      </c>
      <c r="G205" t="s">
        <v>74</v>
      </c>
      <c r="H205" t="s">
        <v>74</v>
      </c>
      <c r="I205" t="s">
        <v>4020</v>
      </c>
      <c r="J205" t="s">
        <v>2251</v>
      </c>
      <c r="K205" t="s">
        <v>74</v>
      </c>
      <c r="L205" t="s">
        <v>74</v>
      </c>
      <c r="M205" t="s">
        <v>78</v>
      </c>
      <c r="N205" t="s">
        <v>79</v>
      </c>
      <c r="O205" t="s">
        <v>74</v>
      </c>
      <c r="P205" t="s">
        <v>74</v>
      </c>
      <c r="Q205" t="s">
        <v>74</v>
      </c>
      <c r="R205" t="s">
        <v>74</v>
      </c>
      <c r="S205" t="s">
        <v>74</v>
      </c>
      <c r="T205" t="s">
        <v>4021</v>
      </c>
      <c r="U205" t="s">
        <v>4022</v>
      </c>
      <c r="V205" t="s">
        <v>4023</v>
      </c>
      <c r="W205" t="s">
        <v>4024</v>
      </c>
      <c r="X205" t="s">
        <v>4025</v>
      </c>
      <c r="Y205" t="s">
        <v>4026</v>
      </c>
      <c r="Z205" t="s">
        <v>4027</v>
      </c>
      <c r="AA205" t="s">
        <v>4028</v>
      </c>
      <c r="AB205" t="s">
        <v>74</v>
      </c>
      <c r="AC205" t="s">
        <v>4029</v>
      </c>
      <c r="AD205" t="s">
        <v>4030</v>
      </c>
      <c r="AE205" t="s">
        <v>4031</v>
      </c>
      <c r="AF205" t="s">
        <v>74</v>
      </c>
      <c r="AG205">
        <v>70</v>
      </c>
      <c r="AH205">
        <v>0</v>
      </c>
      <c r="AI205">
        <v>0</v>
      </c>
      <c r="AJ205">
        <v>5</v>
      </c>
      <c r="AK205">
        <v>5</v>
      </c>
      <c r="AL205" t="s">
        <v>1393</v>
      </c>
      <c r="AM205" t="s">
        <v>1394</v>
      </c>
      <c r="AN205" t="s">
        <v>1395</v>
      </c>
      <c r="AO205" t="s">
        <v>2264</v>
      </c>
      <c r="AP205" t="s">
        <v>2265</v>
      </c>
      <c r="AQ205" t="s">
        <v>74</v>
      </c>
      <c r="AR205" t="s">
        <v>2266</v>
      </c>
      <c r="AS205" t="s">
        <v>2267</v>
      </c>
      <c r="AT205" t="s">
        <v>123</v>
      </c>
      <c r="AU205">
        <v>2023</v>
      </c>
      <c r="AV205">
        <v>136</v>
      </c>
      <c r="AW205">
        <v>4</v>
      </c>
      <c r="AX205" t="s">
        <v>74</v>
      </c>
      <c r="AY205" t="s">
        <v>74</v>
      </c>
      <c r="AZ205" t="s">
        <v>74</v>
      </c>
      <c r="BA205" t="s">
        <v>74</v>
      </c>
      <c r="BB205">
        <v>483</v>
      </c>
      <c r="BC205">
        <v>499</v>
      </c>
      <c r="BD205" t="s">
        <v>74</v>
      </c>
      <c r="BE205" t="s">
        <v>4032</v>
      </c>
      <c r="BF205" t="str">
        <f>HYPERLINK("http://dx.doi.org/10.1007/s10265-023-01465-5","http://dx.doi.org/10.1007/s10265-023-01465-5")</f>
        <v>http://dx.doi.org/10.1007/s10265-023-01465-5</v>
      </c>
      <c r="BG205" t="s">
        <v>74</v>
      </c>
      <c r="BH205" t="s">
        <v>4033</v>
      </c>
      <c r="BI205">
        <v>17</v>
      </c>
      <c r="BJ205" t="s">
        <v>150</v>
      </c>
      <c r="BK205" t="s">
        <v>98</v>
      </c>
      <c r="BL205" t="s">
        <v>150</v>
      </c>
      <c r="BM205" t="s">
        <v>4034</v>
      </c>
      <c r="BN205">
        <v>37140755</v>
      </c>
      <c r="BO205" t="s">
        <v>74</v>
      </c>
      <c r="BP205" t="s">
        <v>74</v>
      </c>
      <c r="BQ205" t="s">
        <v>74</v>
      </c>
      <c r="BR205" t="s">
        <v>102</v>
      </c>
      <c r="BS205" t="s">
        <v>4035</v>
      </c>
      <c r="BT205" t="str">
        <f>HYPERLINK("https%3A%2F%2Fwww.webofscience.com%2Fwos%2Fwoscc%2Ffull-record%2FWOS:000981344400001","View Full Record in Web of Science")</f>
        <v>View Full Record in Web of Science</v>
      </c>
    </row>
    <row r="206" spans="1:72" x14ac:dyDescent="0.25">
      <c r="A206" t="s">
        <v>72</v>
      </c>
      <c r="B206" t="s">
        <v>4036</v>
      </c>
      <c r="C206" t="s">
        <v>74</v>
      </c>
      <c r="D206" t="s">
        <v>74</v>
      </c>
      <c r="E206" t="s">
        <v>74</v>
      </c>
      <c r="F206" t="s">
        <v>4037</v>
      </c>
      <c r="G206" t="s">
        <v>74</v>
      </c>
      <c r="H206" t="s">
        <v>74</v>
      </c>
      <c r="I206" t="s">
        <v>4038</v>
      </c>
      <c r="J206" t="s">
        <v>539</v>
      </c>
      <c r="K206" t="s">
        <v>74</v>
      </c>
      <c r="L206" t="s">
        <v>74</v>
      </c>
      <c r="M206" t="s">
        <v>78</v>
      </c>
      <c r="N206" t="s">
        <v>79</v>
      </c>
      <c r="O206" t="s">
        <v>74</v>
      </c>
      <c r="P206" t="s">
        <v>74</v>
      </c>
      <c r="Q206" t="s">
        <v>74</v>
      </c>
      <c r="R206" t="s">
        <v>74</v>
      </c>
      <c r="S206" t="s">
        <v>74</v>
      </c>
      <c r="T206" t="s">
        <v>4039</v>
      </c>
      <c r="U206" t="s">
        <v>4040</v>
      </c>
      <c r="V206" t="s">
        <v>4041</v>
      </c>
      <c r="W206" t="s">
        <v>4042</v>
      </c>
      <c r="X206" t="s">
        <v>4043</v>
      </c>
      <c r="Y206" t="s">
        <v>4044</v>
      </c>
      <c r="Z206" t="s">
        <v>4045</v>
      </c>
      <c r="AA206" t="s">
        <v>4046</v>
      </c>
      <c r="AB206" t="s">
        <v>4047</v>
      </c>
      <c r="AC206" t="s">
        <v>4048</v>
      </c>
      <c r="AD206" t="s">
        <v>4049</v>
      </c>
      <c r="AE206" t="s">
        <v>4050</v>
      </c>
      <c r="AF206" t="s">
        <v>74</v>
      </c>
      <c r="AG206">
        <v>57</v>
      </c>
      <c r="AH206">
        <v>3</v>
      </c>
      <c r="AI206">
        <v>3</v>
      </c>
      <c r="AJ206">
        <v>0</v>
      </c>
      <c r="AK206">
        <v>5</v>
      </c>
      <c r="AL206" t="s">
        <v>249</v>
      </c>
      <c r="AM206" t="s">
        <v>295</v>
      </c>
      <c r="AN206" t="s">
        <v>296</v>
      </c>
      <c r="AO206" t="s">
        <v>551</v>
      </c>
      <c r="AP206" t="s">
        <v>552</v>
      </c>
      <c r="AQ206" t="s">
        <v>74</v>
      </c>
      <c r="AR206" t="s">
        <v>553</v>
      </c>
      <c r="AS206" t="s">
        <v>554</v>
      </c>
      <c r="AT206" t="s">
        <v>437</v>
      </c>
      <c r="AU206">
        <v>2022</v>
      </c>
      <c r="AV206">
        <v>194</v>
      </c>
      <c r="AW206">
        <v>12</v>
      </c>
      <c r="AX206" t="s">
        <v>74</v>
      </c>
      <c r="AY206" t="s">
        <v>74</v>
      </c>
      <c r="AZ206" t="s">
        <v>74</v>
      </c>
      <c r="BA206" t="s">
        <v>74</v>
      </c>
      <c r="BB206" t="s">
        <v>74</v>
      </c>
      <c r="BC206" t="s">
        <v>74</v>
      </c>
      <c r="BD206">
        <v>864</v>
      </c>
      <c r="BE206" t="s">
        <v>4051</v>
      </c>
      <c r="BF206" t="str">
        <f>HYPERLINK("http://dx.doi.org/10.1007/s10661-022-10556-0","http://dx.doi.org/10.1007/s10661-022-10556-0")</f>
        <v>http://dx.doi.org/10.1007/s10661-022-10556-0</v>
      </c>
      <c r="BG206" t="s">
        <v>74</v>
      </c>
      <c r="BH206" t="s">
        <v>74</v>
      </c>
      <c r="BI206">
        <v>13</v>
      </c>
      <c r="BJ206" t="s">
        <v>397</v>
      </c>
      <c r="BK206" t="s">
        <v>98</v>
      </c>
      <c r="BL206" t="s">
        <v>126</v>
      </c>
      <c r="BM206" t="s">
        <v>4052</v>
      </c>
      <c r="BN206">
        <v>36219360</v>
      </c>
      <c r="BO206" t="s">
        <v>74</v>
      </c>
      <c r="BP206" t="s">
        <v>74</v>
      </c>
      <c r="BQ206" t="s">
        <v>74</v>
      </c>
      <c r="BR206" t="s">
        <v>102</v>
      </c>
      <c r="BS206" t="s">
        <v>4053</v>
      </c>
      <c r="BT206" t="str">
        <f>HYPERLINK("https%3A%2F%2Fwww.webofscience.com%2Fwos%2Fwoscc%2Ffull-record%2FWOS:000866152400006","View Full Record in Web of Science")</f>
        <v>View Full Record in Web of Science</v>
      </c>
    </row>
    <row r="207" spans="1:72" x14ac:dyDescent="0.25">
      <c r="A207" t="s">
        <v>72</v>
      </c>
      <c r="B207" t="s">
        <v>4054</v>
      </c>
      <c r="C207" t="s">
        <v>74</v>
      </c>
      <c r="D207" t="s">
        <v>74</v>
      </c>
      <c r="E207" t="s">
        <v>74</v>
      </c>
      <c r="F207" t="s">
        <v>4055</v>
      </c>
      <c r="G207" t="s">
        <v>74</v>
      </c>
      <c r="H207" t="s">
        <v>74</v>
      </c>
      <c r="I207" t="s">
        <v>4056</v>
      </c>
      <c r="J207" t="s">
        <v>4057</v>
      </c>
      <c r="K207" t="s">
        <v>74</v>
      </c>
      <c r="L207" t="s">
        <v>74</v>
      </c>
      <c r="M207" t="s">
        <v>78</v>
      </c>
      <c r="N207" t="s">
        <v>79</v>
      </c>
      <c r="O207" t="s">
        <v>74</v>
      </c>
      <c r="P207" t="s">
        <v>74</v>
      </c>
      <c r="Q207" t="s">
        <v>74</v>
      </c>
      <c r="R207" t="s">
        <v>74</v>
      </c>
      <c r="S207" t="s">
        <v>74</v>
      </c>
      <c r="T207" t="s">
        <v>4058</v>
      </c>
      <c r="U207" t="s">
        <v>4059</v>
      </c>
      <c r="V207" t="s">
        <v>4060</v>
      </c>
      <c r="W207" t="s">
        <v>4061</v>
      </c>
      <c r="X207" t="s">
        <v>4062</v>
      </c>
      <c r="Y207" t="s">
        <v>4063</v>
      </c>
      <c r="Z207" t="s">
        <v>4064</v>
      </c>
      <c r="AA207" t="s">
        <v>74</v>
      </c>
      <c r="AB207" t="s">
        <v>74</v>
      </c>
      <c r="AC207" t="s">
        <v>4065</v>
      </c>
      <c r="AD207" t="s">
        <v>4066</v>
      </c>
      <c r="AE207" t="s">
        <v>4067</v>
      </c>
      <c r="AF207" t="s">
        <v>74</v>
      </c>
      <c r="AG207">
        <v>67</v>
      </c>
      <c r="AH207">
        <v>0</v>
      </c>
      <c r="AI207">
        <v>0</v>
      </c>
      <c r="AJ207">
        <v>7</v>
      </c>
      <c r="AK207">
        <v>7</v>
      </c>
      <c r="AL207" t="s">
        <v>4068</v>
      </c>
      <c r="AM207" t="s">
        <v>4069</v>
      </c>
      <c r="AN207" t="s">
        <v>4070</v>
      </c>
      <c r="AO207" t="s">
        <v>4071</v>
      </c>
      <c r="AP207" t="s">
        <v>4072</v>
      </c>
      <c r="AQ207" t="s">
        <v>74</v>
      </c>
      <c r="AR207" t="s">
        <v>4073</v>
      </c>
      <c r="AS207" t="s">
        <v>4074</v>
      </c>
      <c r="AT207" t="s">
        <v>4075</v>
      </c>
      <c r="AU207">
        <v>2023</v>
      </c>
      <c r="AV207">
        <v>57</v>
      </c>
      <c r="AW207">
        <v>2</v>
      </c>
      <c r="AX207" t="s">
        <v>74</v>
      </c>
      <c r="AY207" t="s">
        <v>74</v>
      </c>
      <c r="AZ207" t="s">
        <v>74</v>
      </c>
      <c r="BA207" t="s">
        <v>74</v>
      </c>
      <c r="BB207">
        <v>181</v>
      </c>
      <c r="BC207">
        <v>196</v>
      </c>
      <c r="BD207" t="s">
        <v>74</v>
      </c>
      <c r="BE207" t="s">
        <v>4076</v>
      </c>
      <c r="BF207" t="str">
        <f>HYPERLINK("http://dx.doi.org/10.3161/00016454AO2022.57.2.006","http://dx.doi.org/10.3161/00016454AO2022.57.2.006")</f>
        <v>http://dx.doi.org/10.3161/00016454AO2022.57.2.006</v>
      </c>
      <c r="BG207" t="s">
        <v>74</v>
      </c>
      <c r="BH207" t="s">
        <v>74</v>
      </c>
      <c r="BI207">
        <v>16</v>
      </c>
      <c r="BJ207" t="s">
        <v>3671</v>
      </c>
      <c r="BK207" t="s">
        <v>98</v>
      </c>
      <c r="BL207" t="s">
        <v>711</v>
      </c>
      <c r="BM207" t="s">
        <v>4077</v>
      </c>
      <c r="BN207" t="s">
        <v>74</v>
      </c>
      <c r="BO207" t="s">
        <v>74</v>
      </c>
      <c r="BP207" t="s">
        <v>74</v>
      </c>
      <c r="BQ207" t="s">
        <v>74</v>
      </c>
      <c r="BR207" t="s">
        <v>102</v>
      </c>
      <c r="BS207" t="s">
        <v>4078</v>
      </c>
      <c r="BT207" t="str">
        <f>HYPERLINK("https%3A%2F%2Fwww.webofscience.com%2Fwos%2Fwoscc%2Ffull-record%2FWOS:001006197600006","View Full Record in Web of Science")</f>
        <v>View Full Record in Web of Science</v>
      </c>
    </row>
    <row r="208" spans="1:72" x14ac:dyDescent="0.25">
      <c r="A208" t="s">
        <v>72</v>
      </c>
      <c r="B208" t="s">
        <v>4079</v>
      </c>
      <c r="C208" t="s">
        <v>74</v>
      </c>
      <c r="D208" t="s">
        <v>74</v>
      </c>
      <c r="E208" t="s">
        <v>74</v>
      </c>
      <c r="F208" t="s">
        <v>4080</v>
      </c>
      <c r="G208" t="s">
        <v>74</v>
      </c>
      <c r="H208" t="s">
        <v>74</v>
      </c>
      <c r="I208" t="s">
        <v>4081</v>
      </c>
      <c r="J208" t="s">
        <v>1480</v>
      </c>
      <c r="K208" t="s">
        <v>74</v>
      </c>
      <c r="L208" t="s">
        <v>74</v>
      </c>
      <c r="M208" t="s">
        <v>78</v>
      </c>
      <c r="N208" t="s">
        <v>79</v>
      </c>
      <c r="O208" t="s">
        <v>74</v>
      </c>
      <c r="P208" t="s">
        <v>74</v>
      </c>
      <c r="Q208" t="s">
        <v>74</v>
      </c>
      <c r="R208" t="s">
        <v>74</v>
      </c>
      <c r="S208" t="s">
        <v>74</v>
      </c>
      <c r="T208" t="s">
        <v>4082</v>
      </c>
      <c r="U208" t="s">
        <v>4083</v>
      </c>
      <c r="V208" t="s">
        <v>4084</v>
      </c>
      <c r="W208" t="s">
        <v>4085</v>
      </c>
      <c r="X208" t="s">
        <v>4086</v>
      </c>
      <c r="Y208" t="s">
        <v>2218</v>
      </c>
      <c r="Z208" t="s">
        <v>4087</v>
      </c>
      <c r="AA208" t="s">
        <v>4088</v>
      </c>
      <c r="AB208" t="s">
        <v>4089</v>
      </c>
      <c r="AC208" t="s">
        <v>4090</v>
      </c>
      <c r="AD208" t="s">
        <v>4090</v>
      </c>
      <c r="AE208" t="s">
        <v>4091</v>
      </c>
      <c r="AF208" t="s">
        <v>74</v>
      </c>
      <c r="AG208">
        <v>68</v>
      </c>
      <c r="AH208">
        <v>0</v>
      </c>
      <c r="AI208">
        <v>0</v>
      </c>
      <c r="AJ208">
        <v>10</v>
      </c>
      <c r="AK208">
        <v>10</v>
      </c>
      <c r="AL208" t="s">
        <v>1086</v>
      </c>
      <c r="AM208" t="s">
        <v>1087</v>
      </c>
      <c r="AN208" t="s">
        <v>1088</v>
      </c>
      <c r="AO208" t="s">
        <v>1490</v>
      </c>
      <c r="AP208" t="s">
        <v>1491</v>
      </c>
      <c r="AQ208" t="s">
        <v>74</v>
      </c>
      <c r="AR208" t="s">
        <v>1492</v>
      </c>
      <c r="AS208" t="s">
        <v>1493</v>
      </c>
      <c r="AT208" t="s">
        <v>95</v>
      </c>
      <c r="AU208">
        <v>2023</v>
      </c>
      <c r="AV208">
        <v>23</v>
      </c>
      <c r="AW208">
        <v>2</v>
      </c>
      <c r="AX208" t="s">
        <v>74</v>
      </c>
      <c r="AY208" t="s">
        <v>74</v>
      </c>
      <c r="AZ208" t="s">
        <v>74</v>
      </c>
      <c r="BA208" t="s">
        <v>74</v>
      </c>
      <c r="BB208" t="s">
        <v>74</v>
      </c>
      <c r="BC208" t="s">
        <v>74</v>
      </c>
      <c r="BD208">
        <v>51</v>
      </c>
      <c r="BE208" t="s">
        <v>4092</v>
      </c>
      <c r="BF208" t="str">
        <f>HYPERLINK("http://dx.doi.org/10.1007/s10113-023-02050-1","http://dx.doi.org/10.1007/s10113-023-02050-1")</f>
        <v>http://dx.doi.org/10.1007/s10113-023-02050-1</v>
      </c>
      <c r="BG208" t="s">
        <v>74</v>
      </c>
      <c r="BH208" t="s">
        <v>74</v>
      </c>
      <c r="BI208">
        <v>15</v>
      </c>
      <c r="BJ208" t="s">
        <v>1495</v>
      </c>
      <c r="BK208" t="s">
        <v>1196</v>
      </c>
      <c r="BL208" t="s">
        <v>126</v>
      </c>
      <c r="BM208" t="s">
        <v>4093</v>
      </c>
      <c r="BN208" t="s">
        <v>74</v>
      </c>
      <c r="BO208" t="s">
        <v>74</v>
      </c>
      <c r="BP208" t="s">
        <v>74</v>
      </c>
      <c r="BQ208" t="s">
        <v>74</v>
      </c>
      <c r="BR208" t="s">
        <v>102</v>
      </c>
      <c r="BS208" t="s">
        <v>4094</v>
      </c>
      <c r="BT208" t="str">
        <f>HYPERLINK("https%3A%2F%2Fwww.webofscience.com%2Fwos%2Fwoscc%2Ffull-record%2FWOS:000953771300001","View Full Record in Web of Science")</f>
        <v>View Full Record in Web of Science</v>
      </c>
    </row>
    <row r="209" spans="1:72" x14ac:dyDescent="0.25">
      <c r="A209" t="s">
        <v>72</v>
      </c>
      <c r="B209" t="s">
        <v>4095</v>
      </c>
      <c r="C209" t="s">
        <v>74</v>
      </c>
      <c r="D209" t="s">
        <v>74</v>
      </c>
      <c r="E209" t="s">
        <v>74</v>
      </c>
      <c r="F209" t="s">
        <v>4096</v>
      </c>
      <c r="G209" t="s">
        <v>74</v>
      </c>
      <c r="H209" t="s">
        <v>74</v>
      </c>
      <c r="I209" t="s">
        <v>4097</v>
      </c>
      <c r="J209" t="s">
        <v>4098</v>
      </c>
      <c r="K209" t="s">
        <v>74</v>
      </c>
      <c r="L209" t="s">
        <v>74</v>
      </c>
      <c r="M209" t="s">
        <v>78</v>
      </c>
      <c r="N209" t="s">
        <v>79</v>
      </c>
      <c r="O209" t="s">
        <v>74</v>
      </c>
      <c r="P209" t="s">
        <v>74</v>
      </c>
      <c r="Q209" t="s">
        <v>74</v>
      </c>
      <c r="R209" t="s">
        <v>74</v>
      </c>
      <c r="S209" t="s">
        <v>74</v>
      </c>
      <c r="T209" t="s">
        <v>4099</v>
      </c>
      <c r="U209" t="s">
        <v>4100</v>
      </c>
      <c r="V209" t="s">
        <v>4101</v>
      </c>
      <c r="W209" t="s">
        <v>4102</v>
      </c>
      <c r="X209" t="s">
        <v>4103</v>
      </c>
      <c r="Y209" t="s">
        <v>4104</v>
      </c>
      <c r="Z209" t="s">
        <v>4105</v>
      </c>
      <c r="AA209" t="s">
        <v>3826</v>
      </c>
      <c r="AB209" t="s">
        <v>4106</v>
      </c>
      <c r="AC209" t="s">
        <v>4107</v>
      </c>
      <c r="AD209" t="s">
        <v>4108</v>
      </c>
      <c r="AE209" t="s">
        <v>4109</v>
      </c>
      <c r="AF209" t="s">
        <v>74</v>
      </c>
      <c r="AG209">
        <v>99</v>
      </c>
      <c r="AH209">
        <v>0</v>
      </c>
      <c r="AI209">
        <v>0</v>
      </c>
      <c r="AJ209">
        <v>2</v>
      </c>
      <c r="AK209">
        <v>3</v>
      </c>
      <c r="AL209" t="s">
        <v>249</v>
      </c>
      <c r="AM209" t="s">
        <v>250</v>
      </c>
      <c r="AN209" t="s">
        <v>251</v>
      </c>
      <c r="AO209" t="s">
        <v>4110</v>
      </c>
      <c r="AP209" t="s">
        <v>4111</v>
      </c>
      <c r="AQ209" t="s">
        <v>74</v>
      </c>
      <c r="AR209" t="s">
        <v>4112</v>
      </c>
      <c r="AS209" t="s">
        <v>4113</v>
      </c>
      <c r="AT209" t="s">
        <v>437</v>
      </c>
      <c r="AU209">
        <v>2022</v>
      </c>
      <c r="AV209">
        <v>26</v>
      </c>
      <c r="AW209">
        <v>6</v>
      </c>
      <c r="AX209" t="s">
        <v>74</v>
      </c>
      <c r="AY209" t="s">
        <v>74</v>
      </c>
      <c r="AZ209" t="s">
        <v>74</v>
      </c>
      <c r="BA209" t="s">
        <v>74</v>
      </c>
      <c r="BB209" t="s">
        <v>74</v>
      </c>
      <c r="BC209" t="s">
        <v>74</v>
      </c>
      <c r="BD209">
        <v>81</v>
      </c>
      <c r="BE209" t="s">
        <v>4114</v>
      </c>
      <c r="BF209" t="str">
        <f>HYPERLINK("http://dx.doi.org/10.1007/s11852-022-00925-9","http://dx.doi.org/10.1007/s11852-022-00925-9")</f>
        <v>http://dx.doi.org/10.1007/s11852-022-00925-9</v>
      </c>
      <c r="BG209" t="s">
        <v>74</v>
      </c>
      <c r="BH209" t="s">
        <v>74</v>
      </c>
      <c r="BI209">
        <v>15</v>
      </c>
      <c r="BJ209" t="s">
        <v>4115</v>
      </c>
      <c r="BK209" t="s">
        <v>98</v>
      </c>
      <c r="BL209" t="s">
        <v>4116</v>
      </c>
      <c r="BM209" t="s">
        <v>4117</v>
      </c>
      <c r="BN209" t="s">
        <v>74</v>
      </c>
      <c r="BO209" t="s">
        <v>74</v>
      </c>
      <c r="BP209" t="s">
        <v>74</v>
      </c>
      <c r="BQ209" t="s">
        <v>74</v>
      </c>
      <c r="BR209" t="s">
        <v>102</v>
      </c>
      <c r="BS209" t="s">
        <v>4118</v>
      </c>
      <c r="BT209" t="str">
        <f>HYPERLINK("https%3A%2F%2Fwww.webofscience.com%2Fwos%2Fwoscc%2Ffull-record%2FWOS:000909521500001","View Full Record in Web of Science")</f>
        <v>View Full Record in Web of Science</v>
      </c>
    </row>
    <row r="210" spans="1:72" x14ac:dyDescent="0.25">
      <c r="A210" t="s">
        <v>72</v>
      </c>
      <c r="B210" t="s">
        <v>4119</v>
      </c>
      <c r="C210" t="s">
        <v>74</v>
      </c>
      <c r="D210" t="s">
        <v>74</v>
      </c>
      <c r="E210" t="s">
        <v>74</v>
      </c>
      <c r="F210" t="s">
        <v>4120</v>
      </c>
      <c r="G210" t="s">
        <v>74</v>
      </c>
      <c r="H210" t="s">
        <v>74</v>
      </c>
      <c r="I210" t="s">
        <v>4121</v>
      </c>
      <c r="J210" t="s">
        <v>185</v>
      </c>
      <c r="K210" t="s">
        <v>74</v>
      </c>
      <c r="L210" t="s">
        <v>74</v>
      </c>
      <c r="M210" t="s">
        <v>78</v>
      </c>
      <c r="N210" t="s">
        <v>79</v>
      </c>
      <c r="O210" t="s">
        <v>74</v>
      </c>
      <c r="P210" t="s">
        <v>74</v>
      </c>
      <c r="Q210" t="s">
        <v>74</v>
      </c>
      <c r="R210" t="s">
        <v>74</v>
      </c>
      <c r="S210" t="s">
        <v>74</v>
      </c>
      <c r="T210" t="s">
        <v>4122</v>
      </c>
      <c r="U210" t="s">
        <v>4123</v>
      </c>
      <c r="V210" t="s">
        <v>4124</v>
      </c>
      <c r="W210" t="s">
        <v>4125</v>
      </c>
      <c r="X210" t="s">
        <v>74</v>
      </c>
      <c r="Y210" t="s">
        <v>4126</v>
      </c>
      <c r="Z210" t="s">
        <v>4127</v>
      </c>
      <c r="AA210" t="s">
        <v>4128</v>
      </c>
      <c r="AB210" t="s">
        <v>4129</v>
      </c>
      <c r="AC210" t="s">
        <v>4130</v>
      </c>
      <c r="AD210" t="s">
        <v>4131</v>
      </c>
      <c r="AE210" t="s">
        <v>4132</v>
      </c>
      <c r="AF210" t="s">
        <v>74</v>
      </c>
      <c r="AG210">
        <v>51</v>
      </c>
      <c r="AH210">
        <v>1</v>
      </c>
      <c r="AI210">
        <v>1</v>
      </c>
      <c r="AJ210">
        <v>0</v>
      </c>
      <c r="AK210">
        <v>6</v>
      </c>
      <c r="AL210" t="s">
        <v>198</v>
      </c>
      <c r="AM210" t="s">
        <v>199</v>
      </c>
      <c r="AN210" t="s">
        <v>200</v>
      </c>
      <c r="AO210" t="s">
        <v>201</v>
      </c>
      <c r="AP210" t="s">
        <v>202</v>
      </c>
      <c r="AQ210" t="s">
        <v>74</v>
      </c>
      <c r="AR210" t="s">
        <v>203</v>
      </c>
      <c r="AS210" t="s">
        <v>204</v>
      </c>
      <c r="AT210" t="s">
        <v>148</v>
      </c>
      <c r="AU210">
        <v>2022</v>
      </c>
      <c r="AV210">
        <v>63</v>
      </c>
      <c r="AW210">
        <v>3</v>
      </c>
      <c r="AX210" t="s">
        <v>74</v>
      </c>
      <c r="AY210" t="s">
        <v>74</v>
      </c>
      <c r="AZ210" t="s">
        <v>74</v>
      </c>
      <c r="BA210" t="s">
        <v>74</v>
      </c>
      <c r="BB210">
        <v>423</v>
      </c>
      <c r="BC210">
        <v>432</v>
      </c>
      <c r="BD210" t="s">
        <v>74</v>
      </c>
      <c r="BE210" t="s">
        <v>4133</v>
      </c>
      <c r="BF210" t="str">
        <f>HYPERLINK("http://dx.doi.org/10.1007/s42965-021-00207-9","http://dx.doi.org/10.1007/s42965-021-00207-9")</f>
        <v>http://dx.doi.org/10.1007/s42965-021-00207-9</v>
      </c>
      <c r="BG210" t="s">
        <v>74</v>
      </c>
      <c r="BH210" t="s">
        <v>2896</v>
      </c>
      <c r="BI210">
        <v>10</v>
      </c>
      <c r="BJ210" t="s">
        <v>125</v>
      </c>
      <c r="BK210" t="s">
        <v>98</v>
      </c>
      <c r="BL210" t="s">
        <v>126</v>
      </c>
      <c r="BM210" t="s">
        <v>4134</v>
      </c>
      <c r="BN210" t="s">
        <v>74</v>
      </c>
      <c r="BO210" t="s">
        <v>74</v>
      </c>
      <c r="BP210" t="s">
        <v>74</v>
      </c>
      <c r="BQ210" t="s">
        <v>74</v>
      </c>
      <c r="BR210" t="s">
        <v>102</v>
      </c>
      <c r="BS210" t="s">
        <v>4135</v>
      </c>
      <c r="BT210" t="str">
        <f>HYPERLINK("https%3A%2F%2Fwww.webofscience.com%2Fwos%2Fwoscc%2Ffull-record%2FWOS:000749481100004","View Full Record in Web of Science")</f>
        <v>View Full Record in Web of Science</v>
      </c>
    </row>
    <row r="211" spans="1:72" x14ac:dyDescent="0.25">
      <c r="A211" t="s">
        <v>72</v>
      </c>
      <c r="B211" t="s">
        <v>4136</v>
      </c>
      <c r="C211" t="s">
        <v>74</v>
      </c>
      <c r="D211" t="s">
        <v>74</v>
      </c>
      <c r="E211" t="s">
        <v>74</v>
      </c>
      <c r="F211" t="s">
        <v>4137</v>
      </c>
      <c r="G211" t="s">
        <v>74</v>
      </c>
      <c r="H211" t="s">
        <v>74</v>
      </c>
      <c r="I211" t="s">
        <v>4138</v>
      </c>
      <c r="J211" t="s">
        <v>4139</v>
      </c>
      <c r="K211" t="s">
        <v>74</v>
      </c>
      <c r="L211" t="s">
        <v>74</v>
      </c>
      <c r="M211" t="s">
        <v>78</v>
      </c>
      <c r="N211" t="s">
        <v>79</v>
      </c>
      <c r="O211" t="s">
        <v>74</v>
      </c>
      <c r="P211" t="s">
        <v>74</v>
      </c>
      <c r="Q211" t="s">
        <v>74</v>
      </c>
      <c r="R211" t="s">
        <v>74</v>
      </c>
      <c r="S211" t="s">
        <v>74</v>
      </c>
      <c r="T211" t="s">
        <v>4140</v>
      </c>
      <c r="U211" t="s">
        <v>4141</v>
      </c>
      <c r="V211" t="s">
        <v>4142</v>
      </c>
      <c r="W211" t="s">
        <v>4143</v>
      </c>
      <c r="X211" t="s">
        <v>4144</v>
      </c>
      <c r="Y211" t="s">
        <v>4145</v>
      </c>
      <c r="Z211" t="s">
        <v>4146</v>
      </c>
      <c r="AA211" t="s">
        <v>74</v>
      </c>
      <c r="AB211" t="s">
        <v>4147</v>
      </c>
      <c r="AC211" t="s">
        <v>4148</v>
      </c>
      <c r="AD211" t="s">
        <v>4149</v>
      </c>
      <c r="AE211" t="s">
        <v>4150</v>
      </c>
      <c r="AF211" t="s">
        <v>74</v>
      </c>
      <c r="AG211">
        <v>59</v>
      </c>
      <c r="AH211">
        <v>0</v>
      </c>
      <c r="AI211">
        <v>0</v>
      </c>
      <c r="AJ211">
        <v>6</v>
      </c>
      <c r="AK211">
        <v>6</v>
      </c>
      <c r="AL211" t="s">
        <v>249</v>
      </c>
      <c r="AM211" t="s">
        <v>295</v>
      </c>
      <c r="AN211" t="s">
        <v>296</v>
      </c>
      <c r="AO211" t="s">
        <v>4151</v>
      </c>
      <c r="AP211" t="s">
        <v>4152</v>
      </c>
      <c r="AQ211" t="s">
        <v>74</v>
      </c>
      <c r="AR211" t="s">
        <v>4153</v>
      </c>
      <c r="AS211" t="s">
        <v>4154</v>
      </c>
      <c r="AT211" t="s">
        <v>256</v>
      </c>
      <c r="AU211">
        <v>2023</v>
      </c>
      <c r="AV211">
        <v>38</v>
      </c>
      <c r="AW211">
        <v>8</v>
      </c>
      <c r="AX211" t="s">
        <v>74</v>
      </c>
      <c r="AY211" t="s">
        <v>74</v>
      </c>
      <c r="AZ211" t="s">
        <v>74</v>
      </c>
      <c r="BA211" t="s">
        <v>74</v>
      </c>
      <c r="BB211">
        <v>2085</v>
      </c>
      <c r="BC211">
        <v>2101</v>
      </c>
      <c r="BD211" t="s">
        <v>74</v>
      </c>
      <c r="BE211" t="s">
        <v>4155</v>
      </c>
      <c r="BF211" t="str">
        <f>HYPERLINK("http://dx.doi.org/10.1007/s10980-023-01681-3","http://dx.doi.org/10.1007/s10980-023-01681-3")</f>
        <v>http://dx.doi.org/10.1007/s10980-023-01681-3</v>
      </c>
      <c r="BG211" t="s">
        <v>74</v>
      </c>
      <c r="BH211" t="s">
        <v>4033</v>
      </c>
      <c r="BI211">
        <v>17</v>
      </c>
      <c r="BJ211" t="s">
        <v>4156</v>
      </c>
      <c r="BK211" t="s">
        <v>98</v>
      </c>
      <c r="BL211" t="s">
        <v>4157</v>
      </c>
      <c r="BM211" t="s">
        <v>4158</v>
      </c>
      <c r="BN211" t="s">
        <v>74</v>
      </c>
      <c r="BO211" t="s">
        <v>74</v>
      </c>
      <c r="BP211" t="s">
        <v>74</v>
      </c>
      <c r="BQ211" t="s">
        <v>74</v>
      </c>
      <c r="BR211" t="s">
        <v>102</v>
      </c>
      <c r="BS211" t="s">
        <v>4159</v>
      </c>
      <c r="BT211" t="str">
        <f>HYPERLINK("https%3A%2F%2Fwww.webofscience.com%2Fwos%2Fwoscc%2Ffull-record%2FWOS:000991191900002","View Full Record in Web of Science")</f>
        <v>View Full Record in Web of Science</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nmshe</dc:creator>
  <cp:lastModifiedBy>nmshe</cp:lastModifiedBy>
  <dcterms:created xsi:type="dcterms:W3CDTF">2024-03-06T08:57:12Z</dcterms:created>
  <dcterms:modified xsi:type="dcterms:W3CDTF">2024-03-18T10:49:25Z</dcterms:modified>
</cp:coreProperties>
</file>